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N:\Manfred\Infodienst\2-20 Bewertung Gastvogellebensräume\Tabelle Internet\"/>
    </mc:Choice>
  </mc:AlternateContent>
  <bookViews>
    <workbookView xWindow="0" yWindow="0" windowWidth="18090" windowHeight="11235"/>
  </bookViews>
  <sheets>
    <sheet name="Vorbemerkung" sheetId="4" r:id="rId1"/>
    <sheet name="Legende zum Anhang" sheetId="5" r:id="rId2"/>
    <sheet name="Anhangstabelle" sheetId="1" r:id="rId3"/>
  </sheets>
  <definedNames>
    <definedName name="_xlnm.Print_Area" localSheetId="2">Anhangstabelle!$A$1:$Y$114</definedName>
    <definedName name="_xlnm.Print_Area" localSheetId="1">'Legende zum Anhang'!$A$1:$I$46</definedName>
    <definedName name="_xlnm.Print_Area" localSheetId="0">Vorbemerkung!$A$1:$F$7</definedName>
  </definedNames>
  <calcPr calcId="162913"/>
</workbook>
</file>

<file path=xl/calcChain.xml><?xml version="1.0" encoding="utf-8"?>
<calcChain xmlns="http://schemas.openxmlformats.org/spreadsheetml/2006/main">
  <c r="R48" i="1" l="1"/>
  <c r="S48" i="1"/>
  <c r="T48" i="1"/>
  <c r="V48" i="1"/>
  <c r="W48" i="1"/>
  <c r="X48" i="1"/>
  <c r="O95" i="1" l="1"/>
  <c r="O94" i="1"/>
  <c r="V93" i="1"/>
  <c r="R93" i="1"/>
  <c r="P93" i="1"/>
  <c r="O93" i="1"/>
  <c r="F93" i="1"/>
  <c r="H6" i="1"/>
  <c r="H13" i="1"/>
  <c r="H27" i="1"/>
  <c r="H68" i="1"/>
  <c r="V113" i="1"/>
  <c r="W113" i="1"/>
  <c r="R113" i="1"/>
  <c r="S113" i="1"/>
  <c r="M70" i="1"/>
  <c r="M57" i="1"/>
  <c r="H4" i="1"/>
  <c r="M4" i="1"/>
  <c r="O4" i="1"/>
  <c r="P4" i="1"/>
  <c r="H5" i="1"/>
  <c r="H7" i="1"/>
  <c r="M7" i="1"/>
  <c r="O7" i="1"/>
  <c r="H8" i="1"/>
  <c r="M8" i="1"/>
  <c r="O8" i="1"/>
  <c r="P8" i="1"/>
  <c r="R8" i="1"/>
  <c r="S8" i="1"/>
  <c r="T8" i="1"/>
  <c r="V8" i="1"/>
  <c r="W8" i="1"/>
  <c r="X8" i="1"/>
  <c r="H9" i="1"/>
  <c r="O9" i="1"/>
  <c r="R9" i="1"/>
  <c r="S9" i="1"/>
  <c r="H10" i="1"/>
  <c r="O10" i="1"/>
  <c r="H11" i="1"/>
  <c r="M11" i="1"/>
  <c r="O11" i="1"/>
  <c r="P11" i="1"/>
  <c r="R11" i="1"/>
  <c r="S11" i="1"/>
  <c r="T11" i="1"/>
  <c r="V11" i="1"/>
  <c r="W11" i="1"/>
  <c r="X11" i="1"/>
  <c r="H12" i="1"/>
  <c r="M12" i="1"/>
  <c r="R12" i="1"/>
  <c r="H14" i="1"/>
  <c r="M14" i="1"/>
  <c r="O14" i="1"/>
  <c r="P14" i="1"/>
  <c r="R14" i="1"/>
  <c r="S14" i="1"/>
  <c r="T14" i="1"/>
  <c r="V14" i="1"/>
  <c r="H15" i="1"/>
  <c r="M15" i="1"/>
  <c r="H16" i="1"/>
  <c r="M16" i="1"/>
  <c r="O16" i="1"/>
  <c r="P16" i="1"/>
  <c r="R16" i="1"/>
  <c r="S16" i="1"/>
  <c r="T16" i="1"/>
  <c r="V16" i="1"/>
  <c r="W16" i="1"/>
  <c r="H17" i="1"/>
  <c r="M17" i="1"/>
  <c r="E18" i="1"/>
  <c r="H18" i="1"/>
  <c r="O18" i="1"/>
  <c r="R18" i="1"/>
  <c r="S18" i="1"/>
  <c r="H19" i="1"/>
  <c r="M19" i="1"/>
  <c r="O19" i="1"/>
  <c r="P19" i="1"/>
  <c r="R19" i="1"/>
  <c r="S19" i="1"/>
  <c r="T19" i="1"/>
  <c r="V19" i="1"/>
  <c r="H20" i="1"/>
  <c r="M20" i="1"/>
  <c r="O20" i="1"/>
  <c r="P20" i="1"/>
  <c r="R20" i="1"/>
  <c r="S20" i="1"/>
  <c r="T20" i="1"/>
  <c r="V20" i="1"/>
  <c r="W20" i="1"/>
  <c r="X20" i="1"/>
  <c r="H21" i="1"/>
  <c r="M21" i="1"/>
  <c r="R21" i="1"/>
  <c r="H22" i="1"/>
  <c r="M22" i="1"/>
  <c r="O22" i="1"/>
  <c r="P22" i="1"/>
  <c r="R22" i="1"/>
  <c r="S22" i="1"/>
  <c r="T22" i="1"/>
  <c r="V22" i="1"/>
  <c r="W22" i="1"/>
  <c r="X22" i="1"/>
  <c r="H23" i="1"/>
  <c r="O23" i="1"/>
  <c r="H24" i="1"/>
  <c r="M24" i="1"/>
  <c r="R24" i="1"/>
  <c r="H25" i="1"/>
  <c r="M25" i="1"/>
  <c r="R25" i="1"/>
  <c r="V25" i="1"/>
  <c r="H26" i="1"/>
  <c r="M26" i="1"/>
  <c r="O26" i="1"/>
  <c r="P26" i="1"/>
  <c r="R26" i="1"/>
  <c r="S26" i="1"/>
  <c r="T26" i="1"/>
  <c r="V26" i="1"/>
  <c r="W26" i="1"/>
  <c r="X26" i="1"/>
  <c r="H28" i="1"/>
  <c r="M28" i="1"/>
  <c r="R28" i="1"/>
  <c r="V28" i="1"/>
  <c r="H29" i="1"/>
  <c r="M29" i="1"/>
  <c r="H30" i="1"/>
  <c r="M30" i="1"/>
  <c r="O30" i="1"/>
  <c r="H31" i="1"/>
  <c r="M31" i="1"/>
  <c r="H32" i="1"/>
  <c r="M32" i="1"/>
  <c r="O32" i="1"/>
  <c r="H33" i="1"/>
  <c r="M33" i="1"/>
  <c r="H34" i="1"/>
  <c r="M34" i="1"/>
  <c r="O34" i="1"/>
  <c r="P34" i="1"/>
  <c r="R34" i="1"/>
  <c r="S34" i="1"/>
  <c r="T34" i="1"/>
  <c r="V34" i="1"/>
  <c r="W34" i="1"/>
  <c r="X34" i="1"/>
  <c r="H35" i="1"/>
  <c r="M35" i="1"/>
  <c r="O35" i="1"/>
  <c r="R35" i="1"/>
  <c r="S35" i="1"/>
  <c r="H36" i="1"/>
  <c r="M36" i="1"/>
  <c r="O36" i="1"/>
  <c r="R36" i="1"/>
  <c r="S36" i="1"/>
  <c r="H37" i="1"/>
  <c r="M37" i="1"/>
  <c r="E38" i="1"/>
  <c r="H38" i="1"/>
  <c r="R38" i="1"/>
  <c r="V38" i="1"/>
  <c r="H39" i="1"/>
  <c r="M39" i="1"/>
  <c r="R39" i="1"/>
  <c r="V39" i="1"/>
  <c r="H40" i="1"/>
  <c r="M40" i="1"/>
  <c r="H41" i="1"/>
  <c r="O41" i="1"/>
  <c r="P41" i="1"/>
  <c r="R41" i="1"/>
  <c r="S41" i="1"/>
  <c r="T41" i="1"/>
  <c r="V41" i="1"/>
  <c r="W41" i="1"/>
  <c r="E42" i="1"/>
  <c r="H42" i="1"/>
  <c r="O42" i="1"/>
  <c r="R42" i="1"/>
  <c r="S42" i="1"/>
  <c r="H43" i="1"/>
  <c r="M43" i="1"/>
  <c r="O43" i="1"/>
  <c r="P43" i="1"/>
  <c r="R43" i="1"/>
  <c r="S43" i="1"/>
  <c r="T43" i="1"/>
  <c r="V43" i="1"/>
  <c r="W43" i="1"/>
  <c r="X43" i="1"/>
  <c r="H44" i="1"/>
  <c r="O44" i="1"/>
  <c r="H45" i="1"/>
  <c r="O45" i="1"/>
  <c r="R45" i="1"/>
  <c r="S45" i="1"/>
  <c r="H46" i="1"/>
  <c r="M46" i="1"/>
  <c r="O46" i="1"/>
  <c r="H47" i="1"/>
  <c r="O47" i="1"/>
  <c r="P47" i="1"/>
  <c r="E48" i="1"/>
  <c r="H48" i="1"/>
  <c r="O48" i="1"/>
  <c r="P48" i="1"/>
  <c r="H49" i="1"/>
  <c r="M49" i="1"/>
  <c r="O49" i="1"/>
  <c r="R49" i="1"/>
  <c r="S49" i="1"/>
  <c r="H50" i="1"/>
  <c r="M50" i="1"/>
  <c r="O50" i="1"/>
  <c r="H53" i="1"/>
  <c r="R53" i="1"/>
  <c r="H54" i="1"/>
  <c r="H55" i="1"/>
  <c r="O55" i="1"/>
  <c r="R55" i="1"/>
  <c r="S55" i="1"/>
  <c r="V55" i="1"/>
  <c r="W55" i="1"/>
  <c r="H56" i="1"/>
  <c r="H57" i="1"/>
  <c r="H58" i="1"/>
  <c r="M58" i="1"/>
  <c r="H59" i="1"/>
  <c r="M59" i="1"/>
  <c r="H60" i="1"/>
  <c r="O60" i="1"/>
  <c r="E61" i="1"/>
  <c r="H62" i="1"/>
  <c r="H63" i="1"/>
  <c r="O63" i="1"/>
  <c r="P63" i="1"/>
  <c r="H64" i="1"/>
  <c r="H65" i="1"/>
  <c r="M65" i="1"/>
  <c r="O65" i="1"/>
  <c r="P65" i="1"/>
  <c r="E66" i="1"/>
  <c r="H66" i="1"/>
  <c r="O66" i="1"/>
  <c r="R66" i="1"/>
  <c r="S66" i="1"/>
  <c r="H67" i="1"/>
  <c r="M67" i="1"/>
  <c r="O68" i="1"/>
  <c r="H69" i="1"/>
  <c r="H70" i="1"/>
  <c r="H71" i="1"/>
  <c r="H72" i="1"/>
  <c r="O72" i="1"/>
  <c r="H73" i="1"/>
  <c r="O73" i="1"/>
  <c r="R73" i="1"/>
  <c r="S73" i="1"/>
  <c r="H74" i="1"/>
  <c r="M74" i="1"/>
  <c r="O74" i="1"/>
  <c r="P74" i="1"/>
  <c r="R74" i="1"/>
  <c r="S74" i="1"/>
  <c r="T74" i="1"/>
  <c r="V74" i="1"/>
  <c r="W74" i="1"/>
  <c r="H75" i="1"/>
  <c r="R75" i="1"/>
  <c r="H76" i="1"/>
  <c r="R76" i="1"/>
  <c r="H77" i="1"/>
  <c r="H78" i="1"/>
  <c r="M78" i="1"/>
  <c r="O78" i="1"/>
  <c r="P78" i="1"/>
  <c r="R78" i="1"/>
  <c r="V78" i="1"/>
  <c r="H79" i="1"/>
  <c r="R79" i="1"/>
  <c r="H80" i="1"/>
  <c r="H81" i="1"/>
  <c r="M81" i="1"/>
  <c r="H82" i="1"/>
  <c r="M82" i="1"/>
  <c r="O82" i="1"/>
  <c r="H83" i="1"/>
  <c r="M83" i="1"/>
  <c r="O83" i="1"/>
  <c r="R83" i="1"/>
  <c r="S83" i="1"/>
  <c r="V83" i="1"/>
  <c r="W83" i="1"/>
  <c r="H84" i="1"/>
  <c r="M84" i="1"/>
  <c r="O84" i="1"/>
  <c r="P84" i="1"/>
  <c r="R84" i="1"/>
  <c r="V84" i="1"/>
  <c r="H85" i="1"/>
  <c r="O85" i="1"/>
  <c r="H86" i="1"/>
  <c r="M86" i="1"/>
  <c r="H87" i="1"/>
  <c r="O87" i="1"/>
  <c r="H88" i="1"/>
  <c r="M88" i="1"/>
  <c r="O88" i="1"/>
  <c r="P88" i="1"/>
  <c r="R88" i="1"/>
  <c r="S88" i="1"/>
  <c r="V88" i="1"/>
  <c r="W88" i="1"/>
  <c r="H89" i="1"/>
  <c r="O89" i="1"/>
  <c r="R89" i="1"/>
  <c r="S89" i="1"/>
  <c r="E90" i="1"/>
  <c r="H90" i="1"/>
  <c r="O90" i="1"/>
  <c r="R90" i="1"/>
  <c r="S90" i="1"/>
  <c r="H91" i="1"/>
  <c r="M91" i="1"/>
  <c r="H92" i="1"/>
  <c r="E93" i="1"/>
  <c r="H94" i="1"/>
  <c r="H95" i="1"/>
  <c r="E96" i="1"/>
  <c r="H97" i="1"/>
  <c r="O97" i="1"/>
  <c r="R97" i="1"/>
  <c r="S97" i="1"/>
  <c r="H98" i="1"/>
  <c r="M98" i="1"/>
  <c r="O98" i="1"/>
  <c r="H99" i="1"/>
  <c r="M99" i="1"/>
  <c r="H100" i="1"/>
  <c r="M100" i="1"/>
  <c r="O100" i="1"/>
  <c r="H101" i="1"/>
  <c r="H102" i="1"/>
  <c r="M102" i="1"/>
  <c r="H103" i="1"/>
  <c r="O103" i="1"/>
  <c r="R103" i="1"/>
  <c r="S103" i="1"/>
  <c r="H104" i="1"/>
  <c r="O104" i="1"/>
  <c r="P104" i="1"/>
  <c r="R104" i="1"/>
  <c r="S104" i="1"/>
  <c r="T104" i="1"/>
  <c r="V104" i="1"/>
  <c r="W104" i="1"/>
  <c r="H105" i="1"/>
  <c r="M105" i="1"/>
  <c r="H106" i="1"/>
  <c r="M106" i="1"/>
  <c r="O106" i="1"/>
  <c r="P106" i="1"/>
  <c r="R106" i="1"/>
  <c r="S106" i="1"/>
  <c r="T106" i="1"/>
  <c r="V106" i="1"/>
  <c r="W106" i="1"/>
  <c r="X106" i="1"/>
  <c r="H107" i="1"/>
  <c r="P107" i="1"/>
  <c r="H108" i="1"/>
  <c r="O108" i="1"/>
  <c r="R108" i="1"/>
  <c r="S108" i="1"/>
  <c r="H109" i="1"/>
  <c r="O109" i="1"/>
  <c r="P109" i="1"/>
  <c r="R109" i="1"/>
  <c r="S109" i="1"/>
  <c r="T109" i="1"/>
  <c r="V109" i="1"/>
  <c r="W109" i="1"/>
  <c r="X109" i="1"/>
  <c r="H110" i="1"/>
  <c r="M110" i="1"/>
  <c r="R110" i="1"/>
  <c r="H111" i="1"/>
  <c r="O111" i="1"/>
  <c r="H112" i="1"/>
  <c r="M112" i="1"/>
  <c r="O112" i="1"/>
  <c r="P112" i="1"/>
  <c r="H113" i="1"/>
  <c r="M113" i="1"/>
  <c r="O113" i="1"/>
  <c r="P113" i="1"/>
  <c r="H114" i="1"/>
  <c r="O114" i="1"/>
  <c r="H61" i="1"/>
  <c r="H93" i="1"/>
  <c r="H96" i="1"/>
</calcChain>
</file>

<file path=xl/sharedStrings.xml><?xml version="1.0" encoding="utf-8"?>
<sst xmlns="http://schemas.openxmlformats.org/spreadsheetml/2006/main" count="690" uniqueCount="454">
  <si>
    <t>Watten und Marschen</t>
  </si>
  <si>
    <t>Tiefland</t>
  </si>
  <si>
    <t>Bergland mit Börden</t>
  </si>
  <si>
    <t>Euring-Nr.</t>
  </si>
  <si>
    <t>01520</t>
  </si>
  <si>
    <t>Höckerschwan</t>
  </si>
  <si>
    <t>Cygnus olor</t>
  </si>
  <si>
    <t>01540</t>
  </si>
  <si>
    <t>Singschwan</t>
  </si>
  <si>
    <t>Cygnus cygnus</t>
  </si>
  <si>
    <t>01532</t>
  </si>
  <si>
    <t>Zwergschwan</t>
  </si>
  <si>
    <t>01681</t>
  </si>
  <si>
    <t>Ringelgans</t>
  </si>
  <si>
    <t>Branta bernicla bernicla</t>
  </si>
  <si>
    <t>01690</t>
  </si>
  <si>
    <t>Rothalsgans</t>
  </si>
  <si>
    <t>Branta ruficollis</t>
  </si>
  <si>
    <t>01670</t>
  </si>
  <si>
    <t>Weißwangengans</t>
  </si>
  <si>
    <t>Branta leucopsis</t>
  </si>
  <si>
    <t>01571</t>
  </si>
  <si>
    <t>01580</t>
  </si>
  <si>
    <t>Kurzschnabelgans</t>
  </si>
  <si>
    <t>Anser brachyrhynchus</t>
  </si>
  <si>
    <t>01600</t>
  </si>
  <si>
    <t>Zwerggans</t>
  </si>
  <si>
    <t>Anser erythropus</t>
  </si>
  <si>
    <t>01590</t>
  </si>
  <si>
    <t>Blässgans</t>
  </si>
  <si>
    <t>Anser albifrons</t>
  </si>
  <si>
    <t>01610</t>
  </si>
  <si>
    <t>Graugans</t>
  </si>
  <si>
    <t>Anser anser</t>
  </si>
  <si>
    <t>01730</t>
  </si>
  <si>
    <t>Brandgans</t>
  </si>
  <si>
    <t>Tadorna tadorna</t>
  </si>
  <si>
    <t>01820</t>
  </si>
  <si>
    <t>Schnatterente</t>
  </si>
  <si>
    <t>01790</t>
  </si>
  <si>
    <t>Pfeifente</t>
  </si>
  <si>
    <t>01840</t>
  </si>
  <si>
    <t>Krickente</t>
  </si>
  <si>
    <t>Anas crecca</t>
  </si>
  <si>
    <t>01860</t>
  </si>
  <si>
    <t>Stockente</t>
  </si>
  <si>
    <t>Anas platyrhynchos</t>
  </si>
  <si>
    <t>01890</t>
  </si>
  <si>
    <t>Spießente</t>
  </si>
  <si>
    <t>Anas acuta</t>
  </si>
  <si>
    <t>01910</t>
  </si>
  <si>
    <t>Knäkente</t>
  </si>
  <si>
    <t>01940</t>
  </si>
  <si>
    <t>Löffelente</t>
  </si>
  <si>
    <t>01960</t>
  </si>
  <si>
    <t>Kolbenente</t>
  </si>
  <si>
    <t>Netta rufina</t>
  </si>
  <si>
    <t>02020</t>
  </si>
  <si>
    <t>Moorente</t>
  </si>
  <si>
    <t>Aythya nyroca</t>
  </si>
  <si>
    <t>01980</t>
  </si>
  <si>
    <t>Tafelente</t>
  </si>
  <si>
    <t>Aythya ferina</t>
  </si>
  <si>
    <t>02030</t>
  </si>
  <si>
    <t>Reiherente</t>
  </si>
  <si>
    <t>Aythya fuligula</t>
  </si>
  <si>
    <t>02040</t>
  </si>
  <si>
    <t>Bergente</t>
  </si>
  <si>
    <t>Aythya marila</t>
  </si>
  <si>
    <t>02060</t>
  </si>
  <si>
    <t>Eiderente</t>
  </si>
  <si>
    <t>Somateria mollissima</t>
  </si>
  <si>
    <t>02120</t>
  </si>
  <si>
    <t>Eisente</t>
  </si>
  <si>
    <t>Clangula hyemalis</t>
  </si>
  <si>
    <t>02130</t>
  </si>
  <si>
    <t>Trauerente*</t>
  </si>
  <si>
    <t>Melanitta nigra</t>
  </si>
  <si>
    <t>02150</t>
  </si>
  <si>
    <t>Samtente*</t>
  </si>
  <si>
    <t>Melanitta fusca</t>
  </si>
  <si>
    <t>02180</t>
  </si>
  <si>
    <t>Schellente</t>
  </si>
  <si>
    <t>Bucephala clangula</t>
  </si>
  <si>
    <t>1.000.000-1.300.000</t>
  </si>
  <si>
    <t>02200</t>
  </si>
  <si>
    <t>Zwergsäger</t>
  </si>
  <si>
    <t>Mergellus albellus</t>
  </si>
  <si>
    <t>02230</t>
  </si>
  <si>
    <t>Gänsesäger</t>
  </si>
  <si>
    <t>Mergus merganser</t>
  </si>
  <si>
    <t>02210</t>
  </si>
  <si>
    <t>Mittelsäger</t>
  </si>
  <si>
    <t>Mergus serrator</t>
  </si>
  <si>
    <t>00070</t>
  </si>
  <si>
    <t>Zwergtaucher</t>
  </si>
  <si>
    <t>Tachybaptus ruficollis</t>
  </si>
  <si>
    <t>00090</t>
  </si>
  <si>
    <t>Haubentaucher</t>
  </si>
  <si>
    <t>Podiceps cristatus</t>
  </si>
  <si>
    <t>00100</t>
  </si>
  <si>
    <t>Rothalstaucher</t>
  </si>
  <si>
    <t>Podiceps grisegena</t>
  </si>
  <si>
    <t>00110</t>
  </si>
  <si>
    <t>Ohrentaucher</t>
  </si>
  <si>
    <t>Podiceps auritus</t>
  </si>
  <si>
    <t>00120</t>
  </si>
  <si>
    <t>Schwarzhalstaucher</t>
  </si>
  <si>
    <t>Podiceps nigricollis</t>
  </si>
  <si>
    <t>00020</t>
  </si>
  <si>
    <t>Sterntaucher*</t>
  </si>
  <si>
    <t>Gavia stellata</t>
  </si>
  <si>
    <t>00030</t>
  </si>
  <si>
    <t>Prachttaucher*</t>
  </si>
  <si>
    <t>Gavia arctica</t>
  </si>
  <si>
    <t>00220</t>
  </si>
  <si>
    <t>Eissturmvogel*</t>
  </si>
  <si>
    <t>Fulmarus glacialis</t>
  </si>
  <si>
    <t>00710</t>
  </si>
  <si>
    <t>Basstölpel*</t>
  </si>
  <si>
    <t>00722</t>
  </si>
  <si>
    <t>Kormoran</t>
  </si>
  <si>
    <t>Phalacrocorax carbo sinensis</t>
  </si>
  <si>
    <t>01440</t>
  </si>
  <si>
    <t>Löffler</t>
  </si>
  <si>
    <t>Platalea leucorodia</t>
  </si>
  <si>
    <t>00950</t>
  </si>
  <si>
    <t>Rohrdommel</t>
  </si>
  <si>
    <t>Botaurus stellaris</t>
  </si>
  <si>
    <t>01210</t>
  </si>
  <si>
    <t>Silberreiher</t>
  </si>
  <si>
    <t>01220</t>
  </si>
  <si>
    <t>Graureiher</t>
  </si>
  <si>
    <t>Ardea cinerea</t>
  </si>
  <si>
    <t>01310</t>
  </si>
  <si>
    <t>Schwarzstorch</t>
  </si>
  <si>
    <t>Ciconia nigra</t>
  </si>
  <si>
    <t>01340</t>
  </si>
  <si>
    <t>Weißstorch</t>
  </si>
  <si>
    <t>Ciconia ciconia</t>
  </si>
  <si>
    <t>04330</t>
  </si>
  <si>
    <t>Kranich</t>
  </si>
  <si>
    <t>Grus grus</t>
  </si>
  <si>
    <t>04240</t>
  </si>
  <si>
    <t>Teichhuhn</t>
  </si>
  <si>
    <t>Gallinula chloropus</t>
  </si>
  <si>
    <t>2.700.000-5.100.000</t>
  </si>
  <si>
    <t>04290</t>
  </si>
  <si>
    <t>Blässhuhn</t>
  </si>
  <si>
    <t>Fulica atra</t>
  </si>
  <si>
    <t>04500</t>
  </si>
  <si>
    <t>Austernfischer</t>
  </si>
  <si>
    <t>Haematopus ostralegus</t>
  </si>
  <si>
    <t>04560</t>
  </si>
  <si>
    <t>Säbelschnäbler</t>
  </si>
  <si>
    <t>Recurvirostra avosetta</t>
  </si>
  <si>
    <t>04860</t>
  </si>
  <si>
    <t>Kiebitzregenpfeifer</t>
  </si>
  <si>
    <t>Pluvialis squatarola</t>
  </si>
  <si>
    <t>04852</t>
  </si>
  <si>
    <t>Goldregenpfeifer</t>
  </si>
  <si>
    <t>Pluvialis apricaria altifrons</t>
  </si>
  <si>
    <t>04930</t>
  </si>
  <si>
    <t>Kiebitz</t>
  </si>
  <si>
    <t>Vanellus vanellus</t>
  </si>
  <si>
    <t>5.500.000-9.500.000</t>
  </si>
  <si>
    <t>04690</t>
  </si>
  <si>
    <t>Flussregenpfeifer</t>
  </si>
  <si>
    <t>Sandregenpfeifer</t>
  </si>
  <si>
    <t>übrige</t>
  </si>
  <si>
    <t>04702</t>
  </si>
  <si>
    <t>04770</t>
  </si>
  <si>
    <t>Seeregenpfeifer</t>
  </si>
  <si>
    <t>Charadrius alexandrinus</t>
  </si>
  <si>
    <t>04820</t>
  </si>
  <si>
    <t>Mornellregenpfeifer</t>
  </si>
  <si>
    <t>Charadrius morinellus</t>
  </si>
  <si>
    <t>05380</t>
  </si>
  <si>
    <t>Regenbrachvogel</t>
  </si>
  <si>
    <t>Numenius phaeopus</t>
  </si>
  <si>
    <t>05410</t>
  </si>
  <si>
    <t>Numenius arquata</t>
  </si>
  <si>
    <t>05321</t>
  </si>
  <si>
    <t>Uferschnepfe</t>
  </si>
  <si>
    <t>Limosa limosa limosa</t>
  </si>
  <si>
    <t>05322</t>
  </si>
  <si>
    <t>Limosa limosa islandica</t>
  </si>
  <si>
    <t>05341</t>
  </si>
  <si>
    <t>Pfuhlschnepfe</t>
  </si>
  <si>
    <t>Limosa lapponica lapponica</t>
  </si>
  <si>
    <t>Limosa lapponica taymyrensis</t>
  </si>
  <si>
    <t>5, 7, 8</t>
  </si>
  <si>
    <t>05180</t>
  </si>
  <si>
    <t>Zwergschnepfe</t>
  </si>
  <si>
    <t>Lymnocryptes minimus</t>
  </si>
  <si>
    <t>-</t>
  </si>
  <si>
    <t>05190</t>
  </si>
  <si>
    <t>Bekassine</t>
  </si>
  <si>
    <t>Gallinago gallinago</t>
  </si>
  <si>
    <t>05560</t>
  </si>
  <si>
    <t>Flussuferläufer</t>
  </si>
  <si>
    <t>Actitis hypoleucos</t>
  </si>
  <si>
    <t>05450</t>
  </si>
  <si>
    <t>Tringa erythropus</t>
  </si>
  <si>
    <t>05461</t>
  </si>
  <si>
    <t>Rotschenkel</t>
  </si>
  <si>
    <t>Tringa totanus totanus</t>
  </si>
  <si>
    <t>4-8</t>
  </si>
  <si>
    <t>05462</t>
  </si>
  <si>
    <t>Tringa totanus robusta</t>
  </si>
  <si>
    <t>9-3</t>
  </si>
  <si>
    <t>05480</t>
  </si>
  <si>
    <t>Grünschenkel</t>
  </si>
  <si>
    <t>Tringa nebularia</t>
  </si>
  <si>
    <t>05530</t>
  </si>
  <si>
    <t>Waldwasserläufer</t>
  </si>
  <si>
    <t>Tringa ochropus</t>
  </si>
  <si>
    <t>05540</t>
  </si>
  <si>
    <t>Bruchwasserläufer</t>
  </si>
  <si>
    <t>Tringa glareola</t>
  </si>
  <si>
    <t>05170</t>
  </si>
  <si>
    <t>Kampfläufer</t>
  </si>
  <si>
    <t>Philomachus pugnax</t>
  </si>
  <si>
    <t>05610</t>
  </si>
  <si>
    <t>Steinwälzer</t>
  </si>
  <si>
    <t>100.000-200.000</t>
  </si>
  <si>
    <t>5-8</t>
  </si>
  <si>
    <t>04961</t>
  </si>
  <si>
    <t>Knutt</t>
  </si>
  <si>
    <t>Calidris canutus canutus</t>
  </si>
  <si>
    <t>04962</t>
  </si>
  <si>
    <t>Calidris canutus islandica</t>
  </si>
  <si>
    <t>04970</t>
  </si>
  <si>
    <t>Sanderling</t>
  </si>
  <si>
    <t>Calidris alba</t>
  </si>
  <si>
    <t>05010</t>
  </si>
  <si>
    <t>Zwergstrandläufer</t>
  </si>
  <si>
    <t>Calidris minuta</t>
  </si>
  <si>
    <t>05020</t>
  </si>
  <si>
    <t>Temminckstrandläufer</t>
  </si>
  <si>
    <t>Calidris temminckii</t>
  </si>
  <si>
    <t>05090</t>
  </si>
  <si>
    <t>Sichelstrandläufer</t>
  </si>
  <si>
    <t>Calidris ferruginea</t>
  </si>
  <si>
    <t>05100</t>
  </si>
  <si>
    <t>Meerstrandläufer</t>
  </si>
  <si>
    <t>Calidris maritima</t>
  </si>
  <si>
    <t>50.000-100.000</t>
  </si>
  <si>
    <t>05120</t>
  </si>
  <si>
    <t>Alpenstrandläufer</t>
  </si>
  <si>
    <t xml:space="preserve">Calidris alpina  </t>
  </si>
  <si>
    <t>06360</t>
  </si>
  <si>
    <t>Tordalk*</t>
  </si>
  <si>
    <t>Alca torda islandica</t>
  </si>
  <si>
    <t>06340</t>
  </si>
  <si>
    <t>Trottellumme*</t>
  </si>
  <si>
    <t>06020</t>
  </si>
  <si>
    <t>Dreizehenmöwe*</t>
  </si>
  <si>
    <t>Rissa tridactyla</t>
  </si>
  <si>
    <t>05780</t>
  </si>
  <si>
    <t>Zwergmöwe</t>
  </si>
  <si>
    <t>Hydrocoloeus minutus</t>
  </si>
  <si>
    <t>05820</t>
  </si>
  <si>
    <t>Lachmöwe</t>
  </si>
  <si>
    <t>05750</t>
  </si>
  <si>
    <t>Schwarzkopfmöwe</t>
  </si>
  <si>
    <t>05900</t>
  </si>
  <si>
    <t>Sturmmöwe</t>
  </si>
  <si>
    <t xml:space="preserve">Larus canus  </t>
  </si>
  <si>
    <t>06000</t>
  </si>
  <si>
    <t>Mantelmöwe</t>
  </si>
  <si>
    <t>Larus marinus</t>
  </si>
  <si>
    <t>05928</t>
  </si>
  <si>
    <t>Silbermöwe</t>
  </si>
  <si>
    <t>Larus argentatus argenteus</t>
  </si>
  <si>
    <t>05926</t>
  </si>
  <si>
    <t>Mittelmeermöwe</t>
  </si>
  <si>
    <t>Larus michahellis</t>
  </si>
  <si>
    <t>05927</t>
  </si>
  <si>
    <t>Steppenmöwe</t>
  </si>
  <si>
    <t>Larus cachinnans</t>
  </si>
  <si>
    <t>05913</t>
  </si>
  <si>
    <t>Heringsmöwe</t>
  </si>
  <si>
    <t>06240</t>
  </si>
  <si>
    <t>Zwergseeschwalbe</t>
  </si>
  <si>
    <t>06050</t>
  </si>
  <si>
    <t>Lachseeschwalbe</t>
  </si>
  <si>
    <t>Gelochelidon nilotica</t>
  </si>
  <si>
    <t>06270</t>
  </si>
  <si>
    <t>Trauerseeschwalbe</t>
  </si>
  <si>
    <t>Chlidonias niger</t>
  </si>
  <si>
    <t>06110</t>
  </si>
  <si>
    <t>Brandseeschwalbe</t>
  </si>
  <si>
    <t>06150</t>
  </si>
  <si>
    <t>Flussseeschwalbe</t>
  </si>
  <si>
    <t>Sterna hirundo</t>
  </si>
  <si>
    <t>06160</t>
  </si>
  <si>
    <t>Küstenseeschwalbe</t>
  </si>
  <si>
    <t>Sterna paradisaea</t>
  </si>
  <si>
    <t>09780</t>
  </si>
  <si>
    <t>Ohrenlerche</t>
  </si>
  <si>
    <t>Eremophila alpestris</t>
  </si>
  <si>
    <t>16620</t>
  </si>
  <si>
    <t>Berghänfling</t>
  </si>
  <si>
    <t>18500</t>
  </si>
  <si>
    <t>Schneeammer</t>
  </si>
  <si>
    <t>01574</t>
  </si>
  <si>
    <t>Charadrius dubius</t>
  </si>
  <si>
    <t>Sternula albifrons</t>
  </si>
  <si>
    <t>Branta bernicla hrota</t>
  </si>
  <si>
    <t>Strandpieper</t>
  </si>
  <si>
    <t>Anthus petrosus</t>
  </si>
  <si>
    <t>10142</t>
  </si>
  <si>
    <t>05342</t>
  </si>
  <si>
    <t>01682</t>
  </si>
  <si>
    <t>Waldsaatgans</t>
  </si>
  <si>
    <t>Tundrasaatgans</t>
  </si>
  <si>
    <t>Anser serrirostris</t>
  </si>
  <si>
    <t>Anser fabalis</t>
  </si>
  <si>
    <t>Brachvogel</t>
  </si>
  <si>
    <t>Dunkelwasserläufer</t>
  </si>
  <si>
    <t>Ardea alba</t>
  </si>
  <si>
    <t>Chroicocephalus ridibundus</t>
  </si>
  <si>
    <t>Ichthyaetus melanocephalus</t>
  </si>
  <si>
    <t>Thalasseus sandvicensis</t>
  </si>
  <si>
    <t>Linaria flavirostris</t>
  </si>
  <si>
    <t>Plectrophenax nivalis</t>
  </si>
  <si>
    <t>Cygnus columbianus</t>
  </si>
  <si>
    <t>Spatula querquedula</t>
  </si>
  <si>
    <t>Spatula clypeata</t>
  </si>
  <si>
    <t>Mareca strepera</t>
  </si>
  <si>
    <t>Mareca penelope</t>
  </si>
  <si>
    <t>Morus bassanus</t>
  </si>
  <si>
    <t>210.000-640.000</t>
  </si>
  <si>
    <t>4.100-12.300</t>
  </si>
  <si>
    <t>38.000-75.000</t>
  </si>
  <si>
    <t>60.000-70.000</t>
  </si>
  <si>
    <t>1.300.000-1.500.000</t>
  </si>
  <si>
    <t>4.200.000-6.700.000</t>
  </si>
  <si>
    <t>4.600-5.000</t>
  </si>
  <si>
    <t>139.000-233.000</t>
  </si>
  <si>
    <t>14.200-18.900</t>
  </si>
  <si>
    <t>61.000-99.000</t>
  </si>
  <si>
    <t>850.000-950.000</t>
  </si>
  <si>
    <t>89.000-99.000</t>
  </si>
  <si>
    <t>56.000-72.000</t>
  </si>
  <si>
    <t>273.000-450.000</t>
  </si>
  <si>
    <t>48.000-111.000</t>
  </si>
  <si>
    <t>500.000-565.000</t>
  </si>
  <si>
    <t>350.000-450.000</t>
  </si>
  <si>
    <t>61.500-162.000</t>
  </si>
  <si>
    <t>230.000-470.000</t>
  </si>
  <si>
    <t>150.000-420.000</t>
  </si>
  <si>
    <t>140.000-220.000</t>
  </si>
  <si>
    <t>220.000-260.000</t>
  </si>
  <si>
    <t>1.400.000-1.900.000</t>
  </si>
  <si>
    <t>710.000-790.000</t>
  </si>
  <si>
    <t>340.000-378.000</t>
  </si>
  <si>
    <t>37.000-63.000</t>
  </si>
  <si>
    <t>19.000-25.000</t>
  </si>
  <si>
    <t>170.000-220.000</t>
  </si>
  <si>
    <t>160.000-186.000</t>
  </si>
  <si>
    <t>Anteil NI an D [%]</t>
  </si>
  <si>
    <t>landesweit</t>
  </si>
  <si>
    <t xml:space="preserve"> national</t>
  </si>
  <si>
    <t>international</t>
  </si>
  <si>
    <t>Verant-wortungs-faktor</t>
  </si>
  <si>
    <t>Verbrei-tungs-kategorie</t>
  </si>
  <si>
    <t xml:space="preserve"> Monate</t>
  </si>
  <si>
    <t>national</t>
  </si>
  <si>
    <t>Art</t>
  </si>
  <si>
    <t>Bestand</t>
  </si>
  <si>
    <t>Kriterienwert für Bedeutung</t>
  </si>
  <si>
    <t>regional</t>
  </si>
  <si>
    <t>lokal</t>
  </si>
  <si>
    <t xml:space="preserve">Art </t>
  </si>
  <si>
    <t>140.000-149.000</t>
  </si>
  <si>
    <t>3.590-3.830</t>
  </si>
  <si>
    <t>7.150-9.100</t>
  </si>
  <si>
    <t>637.000-876.000</t>
  </si>
  <si>
    <t>63.000-99.000</t>
  </si>
  <si>
    <t>24.000-50.000</t>
  </si>
  <si>
    <t>6.400.000-7.600.000</t>
  </si>
  <si>
    <t>280.000-580.000</t>
  </si>
  <si>
    <t>173.000-243.000</t>
  </si>
  <si>
    <t>1.000.000-1.200.000</t>
  </si>
  <si>
    <t>105-120</t>
  </si>
  <si>
    <t>320.000-550.000</t>
  </si>
  <si>
    <t>687.000-815.000</t>
  </si>
  <si>
    <t>24.000-38.000</t>
  </si>
  <si>
    <t>177.000-277.000</t>
  </si>
  <si>
    <t>70.000-105.000</t>
  </si>
  <si>
    <t>50.000-60.000</t>
  </si>
  <si>
    <t>49.000-81.000</t>
  </si>
  <si>
    <t>800.000-1.000.000</t>
  </si>
  <si>
    <t>150.000-275.000</t>
  </si>
  <si>
    <t>1.000.000-1.800.000</t>
  </si>
  <si>
    <t>110.000-138.000</t>
  </si>
  <si>
    <t>375.000-597.000</t>
  </si>
  <si>
    <t>37.000-55.000</t>
  </si>
  <si>
    <t>513.000-764.000</t>
  </si>
  <si>
    <t>1.200.000-2.000.000</t>
  </si>
  <si>
    <t>347.000-712.000</t>
  </si>
  <si>
    <t>2.400.000-2.700.000</t>
  </si>
  <si>
    <t>800.000-1.100.000</t>
  </si>
  <si>
    <t>38.000-145.000</t>
  </si>
  <si>
    <t>260.000-380.000</t>
  </si>
  <si>
    <t>250.000-700.000</t>
  </si>
  <si>
    <t>Charadrius hiaticula tundrae</t>
  </si>
  <si>
    <t>98.000-134.000</t>
  </si>
  <si>
    <t>1.000.000-5.000.000</t>
  </si>
  <si>
    <t>300.000-330.000</t>
  </si>
  <si>
    <t>1.000.000-1.600.000</t>
  </si>
  <si>
    <t>1.800.000-3.300.000</t>
  </si>
  <si>
    <t>1.390.000-2.310.000</t>
  </si>
  <si>
    <t>71.000-136.000</t>
  </si>
  <si>
    <t>2.750.000-3.550.000</t>
  </si>
  <si>
    <t>566.000-699.000</t>
  </si>
  <si>
    <t>Larus fuscus intermedius</t>
  </si>
  <si>
    <t>1.200.000-1.600.000</t>
  </si>
  <si>
    <t>200.000-500.000</t>
  </si>
  <si>
    <t>2.000.000-5.000.000</t>
  </si>
  <si>
    <t>471.000-472.000</t>
  </si>
  <si>
    <t>Uria aalge albionis</t>
  </si>
  <si>
    <t>inter-national</t>
  </si>
  <si>
    <t>êê</t>
  </si>
  <si>
    <t>ê</t>
  </si>
  <si>
    <t>î</t>
  </si>
  <si>
    <t>è</t>
  </si>
  <si>
    <t>ì</t>
  </si>
  <si>
    <t>é</t>
  </si>
  <si>
    <t>éé</t>
  </si>
  <si>
    <t>Charadrius hiaticula hiaticula</t>
  </si>
  <si>
    <t>04701</t>
  </si>
  <si>
    <t>47.000-62.000</t>
  </si>
  <si>
    <r>
      <rPr>
        <b/>
        <sz val="10"/>
        <color indexed="51"/>
        <rFont val="Arial"/>
        <family val="2"/>
      </rPr>
      <t>(</t>
    </r>
    <r>
      <rPr>
        <b/>
        <sz val="10"/>
        <color indexed="51"/>
        <rFont val="Wingdings"/>
        <charset val="2"/>
      </rPr>
      <t>è</t>
    </r>
    <r>
      <rPr>
        <b/>
        <sz val="10"/>
        <color indexed="51"/>
        <rFont val="Arial"/>
        <family val="2"/>
      </rPr>
      <t>)</t>
    </r>
  </si>
  <si>
    <r>
      <rPr>
        <b/>
        <sz val="10"/>
        <color indexed="14"/>
        <rFont val="Arial"/>
        <family val="2"/>
      </rPr>
      <t>(</t>
    </r>
    <r>
      <rPr>
        <b/>
        <sz val="10"/>
        <color indexed="14"/>
        <rFont val="Wingdings"/>
        <charset val="2"/>
      </rPr>
      <t>ê</t>
    </r>
    <r>
      <rPr>
        <b/>
        <sz val="10"/>
        <color indexed="14"/>
        <rFont val="Arial"/>
        <family val="2"/>
      </rPr>
      <t>)</t>
    </r>
  </si>
  <si>
    <t>Trend NI</t>
  </si>
  <si>
    <r>
      <rPr>
        <b/>
        <sz val="10"/>
        <color indexed="14"/>
        <rFont val="Arial"/>
        <family val="2"/>
      </rPr>
      <t>(</t>
    </r>
    <r>
      <rPr>
        <b/>
        <sz val="10"/>
        <color indexed="14"/>
        <rFont val="Wingdings"/>
        <charset val="2"/>
      </rPr>
      <t>êê</t>
    </r>
    <r>
      <rPr>
        <b/>
        <sz val="10"/>
        <color indexed="14"/>
        <rFont val="Arial"/>
        <family val="2"/>
      </rPr>
      <t>)</t>
    </r>
  </si>
  <si>
    <t xml:space="preserve"> </t>
  </si>
  <si>
    <t>216.000-429.000</t>
  </si>
  <si>
    <t>266.000-473.000</t>
  </si>
  <si>
    <r>
      <t>Arenaria interpres</t>
    </r>
    <r>
      <rPr>
        <sz val="10"/>
        <rFont val="Arial Italic"/>
      </rPr>
      <t>, NW-Russland</t>
    </r>
  </si>
  <si>
    <r>
      <t>Arenaria interpres</t>
    </r>
    <r>
      <rPr>
        <sz val="10"/>
        <rFont val="Arial Italic"/>
      </rPr>
      <t>, Grönland</t>
    </r>
  </si>
  <si>
    <r>
      <rPr>
        <b/>
        <sz val="10"/>
        <color indexed="17"/>
        <rFont val="Arial"/>
        <family val="2"/>
      </rPr>
      <t>(</t>
    </r>
    <r>
      <rPr>
        <b/>
        <sz val="10"/>
        <color indexed="17"/>
        <rFont val="Wingdings"/>
        <charset val="2"/>
      </rPr>
      <t>éé</t>
    </r>
    <r>
      <rPr>
        <b/>
        <sz val="10"/>
        <color indexed="17"/>
        <rFont val="Arial"/>
        <family val="2"/>
      </rPr>
      <t>)</t>
    </r>
  </si>
  <si>
    <r>
      <rPr>
        <b/>
        <sz val="10"/>
        <color indexed="51"/>
        <rFont val="Arial"/>
        <family val="2"/>
      </rPr>
      <t>(</t>
    </r>
    <r>
      <rPr>
        <b/>
        <sz val="10"/>
        <color indexed="51"/>
        <rFont val="Wingdings"/>
        <charset val="2"/>
      </rPr>
      <t>è</t>
    </r>
    <r>
      <rPr>
        <b/>
        <sz val="10"/>
        <color indexed="51"/>
        <rFont val="Arial"/>
        <family val="2"/>
      </rPr>
      <t>)</t>
    </r>
  </si>
  <si>
    <r>
      <rPr>
        <b/>
        <sz val="10"/>
        <color indexed="17"/>
        <rFont val="Arial"/>
        <family val="2"/>
      </rPr>
      <t>(</t>
    </r>
    <r>
      <rPr>
        <b/>
        <sz val="10"/>
        <color indexed="17"/>
        <rFont val="Wingdings"/>
        <charset val="2"/>
      </rPr>
      <t>é</t>
    </r>
    <r>
      <rPr>
        <b/>
        <sz val="10"/>
        <color indexed="17"/>
        <rFont val="Arial"/>
        <family val="2"/>
      </rPr>
      <t>)</t>
    </r>
  </si>
  <si>
    <t>Anhang: Tabelle „Quantitative Kriterien für die einzelnen Arten"</t>
  </si>
  <si>
    <t>5 Zusammenfassung (aus Infodienst)</t>
  </si>
  <si>
    <t>Zur Bewertung von Gastvogellebensräumen (hier: in erster Linie von Wasservogellebensräumen) in Niedersachsen werden mit dieser Arbeit aktualisierte quantitative Kriterien in regionaler Differenzierung und unter Berücksichtigung der Verbreitungs- und Häufigkeitsmuster der Arten vorgestellt. Die Bedeutung des Gastvogelbestandes eines Gebietes wird dabei in fünf Stufen bewertet (international, national, landesweit, regional, lokal). Dazu werden Kriterienwerte verwendet, die sich aus den Bestandsgrößen der Arten in den jeweiligen Bezugsräu­men ableiten. Dies schafft die Voraussetzungen für eine differenzierte Einstufung der Vogelbestände.
So ist ein Gebiet von internationaler Bedeutung, wenn es mindestens 20.000 Wasservögel oder mindestens 1 % der Individuen einer biogeographischen Population einer Wasservogelart beherbergt. Gastvogellebensräume sind von landesweiter Bedeutung für Wasservögel, wenn dort regelmäßig mindestens 2 % des landesweiten Rastbestandes einer Wasservogelart (durchschnittliche Höchstzahlen) vorkommen. Grundsätzlich gilt für alle Bewertungsstufen, dass ein Gebiet nur dann eine bestimmte Bedeutung erreicht, wenn wenigstens für eine Art das entsprechende Kriterium in der Mehrzahl der untersuchten Jahre, z. B. in mindestens drei von fünf Jahren, registriert wurde. Bei nur kurzzeitiger Untersuchungsdauer und geringer Untersuchungsdichte, wie es z. B. bei Eingriffsplanungen die Regel ist, muss im Sinne des Vorsorgeprinzips davon ausgegangen werden, dass eine Bedeutung des Gebietes auch bei nur einmaligem Überschreiten des Kriterienwertes gegeben ist.
Das Bewertungsverfahren hat sich inzwischen vielfach bewährt und ist allgemein anerkannt. Es ermöglicht, bedeutsame Lebensräume für Gastvögel objektiv zu identifizieren und differenziert zu bewerten. Erst wenn diese Gebiete bekannt sind, können sie auch etwa in der Landes-, Regional- und Bauleitplanung, bei Eingriffsvorhaben und jeder Art der Flächennutzung berücksichtigt und mit den Instrumenten des Naturschutzes und der Landschaftspflege geschützt werden.</t>
  </si>
  <si>
    <r>
      <t xml:space="preserve">Quantitative Kriterien zur Bewertung von Gastvogellebensräumen in Niedersachsen
</t>
    </r>
    <r>
      <rPr>
        <sz val="11"/>
        <color indexed="9"/>
        <rFont val="Arial"/>
        <family val="2"/>
      </rPr>
      <t>4. Fassung, Stand 2020</t>
    </r>
  </si>
  <si>
    <t>KRÜGER, T., J. LUDWIG, G. SCHEIFFARTH &amp; T. BRANDT (2020): Quantitative Kriterien zur Bewertung von Gastvogellebensräumen in Niedersachsen – 4. Fassung, Stand 2020. – Inform.d. Naturschutz Niedersachs. 39, Nr. 2 (2/20): 49-72.</t>
  </si>
  <si>
    <t>Die im Tabellenblatt "Anhangstabelle" angegebenen Werte stammen aus dem Anhang des Informationsdienstes Naturschutz Niedersachsen 2/2020. Die Zurverfügungstellung der Werte in digitaler Form ist als Service zu verstehen, verbindlich sind nur die im Infodienst abgedruckten Werte. Dort finden sich auch die methodischen Vorgaben für die fachgerechte Anwendung des Verfahrens zur Bewertung von Gastvogellebensräumen sowie einige Rechenbeispiele. Diese sind unbedingt zu beachten.</t>
  </si>
  <si>
    <t>Das Heft gibt es auch als PDF: www.nlwkn.niedersachsen.de/download/161207.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</si>
</sst>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font>
      <sz val="11"/>
      <color indexed="8"/>
      <name val="Helvetica Neue"/>
    </font>
    <font>
      <sz val="10"/>
      <color indexed="9"/>
      <name val="Arial"/>
    </font>
    <font>
      <i/>
      <sz val="10"/>
      <color indexed="9"/>
      <name val="Arial Italic"/>
    </font>
    <font>
      <sz val="8"/>
      <name val="Helvetica Neue"/>
    </font>
    <font>
      <sz val="10"/>
      <name val="Arial"/>
      <family val="2"/>
    </font>
    <font>
      <sz val="10"/>
      <name val="Arial"/>
      <family val="2"/>
    </font>
    <font>
      <sz val="10"/>
      <color indexed="9"/>
      <name val="Arial"/>
      <family val="2"/>
    </font>
    <font>
      <i/>
      <sz val="10"/>
      <name val="Arial Italic"/>
    </font>
    <font>
      <b/>
      <sz val="10"/>
      <color indexed="9"/>
      <name val="Arial"/>
      <family val="2"/>
    </font>
    <font>
      <b/>
      <sz val="10"/>
      <color indexed="9"/>
      <name val="Arial Bold"/>
    </font>
    <font>
      <b/>
      <sz val="10"/>
      <name val="Arial Bold"/>
    </font>
    <font>
      <b/>
      <sz val="10"/>
      <name val="Arial"/>
      <family val="2"/>
    </font>
    <font>
      <b/>
      <sz val="10"/>
      <color indexed="51"/>
      <name val="Wingdings"/>
      <charset val="2"/>
    </font>
    <font>
      <b/>
      <sz val="10"/>
      <color indexed="51"/>
      <name val="Arial"/>
      <family val="2"/>
    </font>
    <font>
      <b/>
      <sz val="10"/>
      <color indexed="14"/>
      <name val="Arial"/>
      <family val="2"/>
    </font>
    <font>
      <b/>
      <sz val="10"/>
      <color indexed="14"/>
      <name val="Wingdings"/>
      <charset val="2"/>
    </font>
    <font>
      <sz val="11"/>
      <name val="Helvetica Neue"/>
    </font>
    <font>
      <b/>
      <sz val="11"/>
      <color indexed="8"/>
      <name val="Helvetica Neue"/>
    </font>
    <font>
      <sz val="10"/>
      <name val="Arial Italic"/>
    </font>
    <font>
      <b/>
      <sz val="10"/>
      <color indexed="17"/>
      <name val="Wingdings"/>
      <charset val="2"/>
    </font>
    <font>
      <b/>
      <sz val="10"/>
      <color indexed="17"/>
      <name val="Arial"/>
      <family val="2"/>
    </font>
    <font>
      <b/>
      <sz val="10"/>
      <color rgb="FFFF0000"/>
      <name val="Arial"/>
      <family val="2"/>
    </font>
    <font>
      <sz val="10"/>
      <color rgb="FFFF0000"/>
      <name val="Arial"/>
      <family val="2"/>
    </font>
    <font>
      <b/>
      <sz val="10"/>
      <color rgb="FFFF0000"/>
      <name val="Arial Bold"/>
    </font>
    <font>
      <b/>
      <sz val="10"/>
      <color rgb="FFFFC000"/>
      <name val="Wingdings"/>
      <charset val="2"/>
    </font>
    <font>
      <b/>
      <sz val="10"/>
      <color rgb="FF00B050"/>
      <name val="Wingdings"/>
      <charset val="2"/>
    </font>
    <font>
      <b/>
      <sz val="10"/>
      <color rgb="FFFF0000"/>
      <name val="Wingdings"/>
      <charset val="2"/>
    </font>
    <font>
      <b/>
      <sz val="10"/>
      <color rgb="FFFFC000"/>
      <name val="Wingdings"/>
      <family val="2"/>
      <charset val="2"/>
    </font>
    <font>
      <b/>
      <sz val="10"/>
      <color rgb="FFFF0000"/>
      <name val="Wingdings"/>
      <family val="2"/>
      <charset val="2"/>
    </font>
    <font>
      <b/>
      <sz val="10"/>
      <color rgb="FF00B050"/>
      <name val="Wingdings"/>
      <family val="2"/>
      <charset val="2"/>
    </font>
    <font>
      <b/>
      <sz val="12"/>
      <color indexed="9"/>
      <name val="Arial"/>
      <family val="2"/>
    </font>
    <font>
      <sz val="11"/>
      <color indexed="9"/>
      <name val="Arial"/>
      <family val="2"/>
    </font>
    <font>
      <sz val="11"/>
      <color indexed="8"/>
      <name val="Arial"/>
      <family val="2"/>
    </font>
    <font>
      <i/>
      <sz val="11"/>
      <color indexed="9"/>
      <name val="Arial"/>
      <family val="2"/>
    </font>
    <font>
      <sz val="11"/>
      <name val="Arial"/>
      <family val="2"/>
    </font>
    <font>
      <b/>
      <sz val="11"/>
      <color indexed="9"/>
      <name val="Arial"/>
      <family val="2"/>
    </font>
    <font>
      <b/>
      <sz val="11"/>
      <color rgb="FFFFC000"/>
      <name val="Arial"/>
      <family val="2"/>
    </font>
    <font>
      <b/>
      <sz val="11"/>
      <color rgb="FF00B050"/>
      <name val="Arial"/>
      <family val="2"/>
    </font>
    <font>
      <b/>
      <sz val="11"/>
      <color rgb="FFFF0000"/>
      <name val="Arial"/>
      <family val="2"/>
    </font>
    <font>
      <u/>
      <sz val="11"/>
      <color theme="10"/>
      <name val="Helvetica Neue"/>
    </font>
  </fonts>
  <fills count="5">
    <fill>
      <patternFill patternType="none"/>
    </fill>
    <fill>
      <patternFill patternType="gray125"/>
    </fill>
    <fill>
      <patternFill patternType="solid">
        <fgColor indexed="11"/>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style="thin">
        <color indexed="64"/>
      </left>
      <right style="thin">
        <color indexed="64"/>
      </right>
      <top/>
      <bottom style="thin">
        <color indexed="64"/>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bottom style="thin">
        <color indexed="9"/>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9"/>
      </top>
      <bottom/>
      <diagonal/>
    </border>
    <border>
      <left style="thin">
        <color indexed="64"/>
      </left>
      <right style="thin">
        <color indexed="9"/>
      </right>
      <top style="thin">
        <color indexed="9"/>
      </top>
      <bottom/>
      <diagonal/>
    </border>
    <border>
      <left style="thin">
        <color indexed="64"/>
      </left>
      <right style="thin">
        <color indexed="9"/>
      </right>
      <top/>
      <bottom style="thin">
        <color indexed="9"/>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64"/>
      </left>
      <right/>
      <top style="thin">
        <color indexed="64"/>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64"/>
      </left>
      <right/>
      <top style="thin">
        <color indexed="9"/>
      </top>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NumberFormat="0" applyFill="0" applyBorder="0" applyProtection="0">
      <alignment vertical="top"/>
    </xf>
    <xf numFmtId="0" fontId="39" fillId="0" borderId="0" applyNumberFormat="0" applyFill="0" applyBorder="0" applyAlignment="0" applyProtection="0">
      <alignment vertical="top"/>
    </xf>
  </cellStyleXfs>
  <cellXfs count="300">
    <xf numFmtId="0" fontId="0" fillId="0" borderId="0" xfId="0" applyAlignment="1"/>
    <xf numFmtId="0" fontId="1" fillId="0" borderId="0" xfId="0" applyNumberFormat="1" applyFont="1" applyAlignment="1"/>
    <xf numFmtId="0"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1" fillId="2" borderId="1" xfId="0" applyNumberFormat="1" applyFont="1" applyFill="1" applyBorder="1" applyAlignment="1"/>
    <xf numFmtId="3" fontId="1" fillId="2" borderId="1" xfId="0" applyNumberFormat="1" applyFont="1" applyFill="1" applyBorder="1" applyAlignment="1">
      <alignment horizontal="right"/>
    </xf>
    <xf numFmtId="164" fontId="1" fillId="2" borderId="1" xfId="0" applyNumberFormat="1" applyFont="1" applyFill="1" applyBorder="1" applyAlignment="1">
      <alignment horizontal="right"/>
    </xf>
    <xf numFmtId="3" fontId="1" fillId="2" borderId="1" xfId="0" applyNumberFormat="1" applyFont="1" applyFill="1" applyBorder="1" applyAlignment="1"/>
    <xf numFmtId="16" fontId="1" fillId="2" borderId="1" xfId="0" applyNumberFormat="1" applyFont="1" applyFill="1" applyBorder="1" applyAlignment="1">
      <alignment horizontal="center"/>
    </xf>
    <xf numFmtId="0" fontId="2" fillId="2" borderId="1" xfId="0" applyNumberFormat="1" applyFont="1" applyFill="1" applyBorder="1" applyAlignment="1"/>
    <xf numFmtId="3" fontId="1" fillId="0" borderId="1" xfId="0" applyNumberFormat="1" applyFont="1" applyFill="1" applyBorder="1" applyAlignment="1">
      <alignment horizontal="right"/>
    </xf>
    <xf numFmtId="49" fontId="1" fillId="2" borderId="2" xfId="0" applyNumberFormat="1" applyFont="1" applyFill="1" applyBorder="1" applyAlignment="1">
      <alignment horizontal="center"/>
    </xf>
    <xf numFmtId="0" fontId="1" fillId="2" borderId="2" xfId="0" applyNumberFormat="1" applyFont="1" applyFill="1" applyBorder="1" applyAlignment="1"/>
    <xf numFmtId="0" fontId="2" fillId="2" borderId="2" xfId="0" applyNumberFormat="1" applyFont="1" applyFill="1" applyBorder="1" applyAlignment="1"/>
    <xf numFmtId="0" fontId="1" fillId="2" borderId="2" xfId="0" applyNumberFormat="1" applyFont="1" applyFill="1" applyBorder="1" applyAlignment="1">
      <alignment horizontal="center"/>
    </xf>
    <xf numFmtId="3" fontId="1" fillId="2" borderId="2" xfId="0" applyNumberFormat="1" applyFont="1" applyFill="1" applyBorder="1" applyAlignment="1">
      <alignment horizontal="right"/>
    </xf>
    <xf numFmtId="3" fontId="1" fillId="2" borderId="3" xfId="0" applyNumberFormat="1" applyFont="1" applyFill="1" applyBorder="1" applyAlignment="1"/>
    <xf numFmtId="3" fontId="1" fillId="0" borderId="1" xfId="0" applyNumberFormat="1" applyFont="1" applyFill="1" applyBorder="1" applyAlignment="1"/>
    <xf numFmtId="3" fontId="4" fillId="0" borderId="1" xfId="0" applyNumberFormat="1" applyFont="1" applyFill="1" applyBorder="1" applyAlignment="1">
      <alignment horizontal="right"/>
    </xf>
    <xf numFmtId="0" fontId="4" fillId="0" borderId="0" xfId="0" applyNumberFormat="1" applyFont="1" applyFill="1" applyAlignment="1"/>
    <xf numFmtId="0" fontId="1" fillId="2" borderId="1" xfId="0" quotePrefix="1" applyNumberFormat="1" applyFont="1" applyFill="1" applyBorder="1" applyAlignment="1">
      <alignment horizontal="center"/>
    </xf>
    <xf numFmtId="3" fontId="1" fillId="2" borderId="4" xfId="0" applyNumberFormat="1" applyFont="1" applyFill="1" applyBorder="1" applyAlignment="1"/>
    <xf numFmtId="3" fontId="1" fillId="2" borderId="5" xfId="0" applyNumberFormat="1" applyFont="1" applyFill="1" applyBorder="1" applyAlignment="1"/>
    <xf numFmtId="3" fontId="1" fillId="2" borderId="2" xfId="0" applyNumberFormat="1" applyFont="1" applyFill="1" applyBorder="1" applyAlignment="1"/>
    <xf numFmtId="0" fontId="6" fillId="2" borderId="1" xfId="0" applyNumberFormat="1" applyFont="1" applyFill="1" applyBorder="1" applyAlignment="1"/>
    <xf numFmtId="49" fontId="6" fillId="2" borderId="1" xfId="0" applyNumberFormat="1" applyFont="1" applyFill="1" applyBorder="1" applyAlignment="1">
      <alignment horizontal="center"/>
    </xf>
    <xf numFmtId="3" fontId="5" fillId="2" borderId="1" xfId="0" applyNumberFormat="1" applyFont="1" applyFill="1" applyBorder="1" applyAlignment="1">
      <alignment horizontal="right"/>
    </xf>
    <xf numFmtId="0" fontId="7" fillId="2" borderId="1" xfId="0" applyNumberFormat="1" applyFont="1" applyFill="1" applyBorder="1" applyAlignment="1"/>
    <xf numFmtId="1" fontId="1" fillId="2" borderId="1" xfId="0" applyNumberFormat="1" applyFont="1" applyFill="1" applyBorder="1" applyAlignment="1">
      <alignment horizontal="center"/>
    </xf>
    <xf numFmtId="3" fontId="1" fillId="3" borderId="1" xfId="0" applyNumberFormat="1" applyFont="1" applyFill="1" applyBorder="1" applyAlignment="1">
      <alignment horizontal="right"/>
    </xf>
    <xf numFmtId="0" fontId="5" fillId="0" borderId="0" xfId="0" applyNumberFormat="1" applyFont="1" applyAlignment="1"/>
    <xf numFmtId="3" fontId="5" fillId="3" borderId="1" xfId="0" applyNumberFormat="1" applyFont="1" applyFill="1" applyBorder="1" applyAlignment="1">
      <alignment horizontal="right"/>
    </xf>
    <xf numFmtId="3" fontId="5" fillId="0" borderId="1" xfId="0" applyNumberFormat="1" applyFont="1" applyFill="1" applyBorder="1" applyAlignment="1">
      <alignment horizontal="right"/>
    </xf>
    <xf numFmtId="3" fontId="5" fillId="3" borderId="1" xfId="0" quotePrefix="1" applyNumberFormat="1" applyFont="1" applyFill="1" applyBorder="1" applyAlignment="1">
      <alignment horizontal="right"/>
    </xf>
    <xf numFmtId="0" fontId="1" fillId="0" borderId="0" xfId="0" applyNumberFormat="1" applyFont="1" applyAlignment="1">
      <alignment horizontal="center"/>
    </xf>
    <xf numFmtId="3" fontId="1" fillId="0" borderId="6" xfId="0" applyNumberFormat="1" applyFont="1" applyFill="1" applyBorder="1" applyAlignment="1"/>
    <xf numFmtId="49" fontId="1" fillId="2" borderId="7" xfId="0" applyNumberFormat="1" applyFont="1" applyFill="1" applyBorder="1" applyAlignment="1">
      <alignment horizontal="center"/>
    </xf>
    <xf numFmtId="0" fontId="1" fillId="2" borderId="7" xfId="0" applyNumberFormat="1" applyFont="1" applyFill="1" applyBorder="1" applyAlignment="1"/>
    <xf numFmtId="0" fontId="2" fillId="2" borderId="7" xfId="0" applyNumberFormat="1" applyFont="1" applyFill="1" applyBorder="1" applyAlignment="1"/>
    <xf numFmtId="0" fontId="1" fillId="2" borderId="7" xfId="0" applyNumberFormat="1" applyFont="1" applyFill="1" applyBorder="1" applyAlignment="1">
      <alignment horizontal="center"/>
    </xf>
    <xf numFmtId="3" fontId="4" fillId="0" borderId="7" xfId="0" applyNumberFormat="1" applyFont="1" applyFill="1" applyBorder="1" applyAlignment="1">
      <alignment horizontal="right"/>
    </xf>
    <xf numFmtId="0" fontId="1" fillId="2" borderId="3" xfId="0" applyNumberFormat="1" applyFont="1" applyFill="1" applyBorder="1" applyAlignment="1">
      <alignment horizontal="center"/>
    </xf>
    <xf numFmtId="0" fontId="1" fillId="2" borderId="8" xfId="0" applyNumberFormat="1" applyFont="1" applyFill="1" applyBorder="1" applyAlignment="1">
      <alignment horizontal="center"/>
    </xf>
    <xf numFmtId="0"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5" fillId="3" borderId="10" xfId="0" applyNumberFormat="1" applyFont="1" applyFill="1" applyBorder="1" applyAlignment="1">
      <alignment horizontal="center"/>
    </xf>
    <xf numFmtId="2" fontId="21" fillId="3" borderId="10" xfId="0" applyNumberFormat="1" applyFont="1" applyFill="1" applyBorder="1" applyAlignment="1">
      <alignment horizontal="center"/>
    </xf>
    <xf numFmtId="2" fontId="6" fillId="2" borderId="10" xfId="0" applyNumberFormat="1" applyFont="1" applyFill="1" applyBorder="1" applyAlignment="1">
      <alignment horizontal="center"/>
    </xf>
    <xf numFmtId="2" fontId="1" fillId="3" borderId="10" xfId="0" applyNumberFormat="1" applyFont="1" applyFill="1" applyBorder="1" applyAlignment="1">
      <alignment horizontal="center"/>
    </xf>
    <xf numFmtId="3" fontId="1" fillId="0" borderId="1" xfId="0" applyNumberFormat="1" applyFont="1" applyBorder="1" applyAlignment="1"/>
    <xf numFmtId="3" fontId="5" fillId="0" borderId="1" xfId="0" applyNumberFormat="1" applyFont="1" applyBorder="1" applyAlignment="1"/>
    <xf numFmtId="3" fontId="1" fillId="0" borderId="11" xfId="0" applyNumberFormat="1" applyFont="1" applyFill="1" applyBorder="1" applyAlignment="1"/>
    <xf numFmtId="3" fontId="1" fillId="0" borderId="6" xfId="0" applyNumberFormat="1" applyFont="1" applyBorder="1" applyAlignment="1"/>
    <xf numFmtId="3" fontId="1" fillId="0" borderId="11" xfId="0" applyNumberFormat="1" applyFont="1" applyBorder="1" applyAlignment="1"/>
    <xf numFmtId="2" fontId="1" fillId="2" borderId="12" xfId="0" applyNumberFormat="1" applyFont="1" applyFill="1" applyBorder="1" applyAlignment="1">
      <alignment horizontal="center"/>
    </xf>
    <xf numFmtId="2" fontId="1" fillId="2" borderId="13" xfId="0" applyNumberFormat="1" applyFont="1" applyFill="1" applyBorder="1" applyAlignment="1">
      <alignment horizontal="center"/>
    </xf>
    <xf numFmtId="3" fontId="5" fillId="3" borderId="2" xfId="0" quotePrefix="1" applyNumberFormat="1" applyFont="1" applyFill="1" applyBorder="1" applyAlignment="1">
      <alignment horizontal="right"/>
    </xf>
    <xf numFmtId="3" fontId="1" fillId="0" borderId="4" xfId="0" applyNumberFormat="1" applyFont="1" applyBorder="1" applyAlignment="1"/>
    <xf numFmtId="3" fontId="1" fillId="0" borderId="14" xfId="0" applyNumberFormat="1" applyFont="1" applyBorder="1" applyAlignment="1"/>
    <xf numFmtId="0" fontId="22" fillId="0" borderId="0" xfId="0" applyNumberFormat="1" applyFont="1" applyAlignment="1"/>
    <xf numFmtId="3" fontId="5" fillId="3" borderId="7" xfId="0" applyNumberFormat="1" applyFont="1" applyFill="1" applyBorder="1" applyAlignment="1">
      <alignment horizontal="right"/>
    </xf>
    <xf numFmtId="0" fontId="5" fillId="2" borderId="8" xfId="0" applyNumberFormat="1" applyFont="1" applyFill="1" applyBorder="1" applyAlignment="1">
      <alignment horizontal="center"/>
    </xf>
    <xf numFmtId="0" fontId="5" fillId="2" borderId="1" xfId="0" applyNumberFormat="1" applyFont="1" applyFill="1" applyBorder="1" applyAlignment="1">
      <alignment horizontal="center"/>
    </xf>
    <xf numFmtId="0" fontId="5" fillId="3" borderId="1" xfId="0" applyNumberFormat="1" applyFont="1" applyFill="1" applyBorder="1" applyAlignment="1">
      <alignment horizontal="right"/>
    </xf>
    <xf numFmtId="164" fontId="5" fillId="2" borderId="1" xfId="0" applyNumberFormat="1" applyFont="1" applyFill="1" applyBorder="1" applyAlignment="1">
      <alignment horizontal="right"/>
    </xf>
    <xf numFmtId="164" fontId="1" fillId="2" borderId="2" xfId="0" applyNumberFormat="1" applyFont="1" applyFill="1" applyBorder="1" applyAlignment="1">
      <alignment horizontal="right"/>
    </xf>
    <xf numFmtId="164" fontId="5" fillId="3" borderId="1" xfId="0" applyNumberFormat="1" applyFont="1" applyFill="1" applyBorder="1" applyAlignment="1">
      <alignment horizontal="right"/>
    </xf>
    <xf numFmtId="164" fontId="1" fillId="3" borderId="1" xfId="0" applyNumberFormat="1" applyFont="1" applyFill="1" applyBorder="1" applyAlignment="1">
      <alignment horizontal="right"/>
    </xf>
    <xf numFmtId="164" fontId="1" fillId="0" borderId="0" xfId="0" applyNumberFormat="1" applyFont="1" applyAlignment="1"/>
    <xf numFmtId="0" fontId="9" fillId="4" borderId="0" xfId="0" applyNumberFormat="1" applyFont="1" applyFill="1" applyBorder="1" applyAlignment="1">
      <alignment horizontal="center"/>
    </xf>
    <xf numFmtId="0" fontId="9" fillId="4" borderId="15" xfId="0" applyNumberFormat="1" applyFont="1" applyFill="1" applyBorder="1" applyAlignment="1">
      <alignment horizontal="center"/>
    </xf>
    <xf numFmtId="3" fontId="23" fillId="4" borderId="0" xfId="0" applyNumberFormat="1" applyFont="1" applyFill="1" applyBorder="1" applyAlignment="1">
      <alignment horizontal="right"/>
    </xf>
    <xf numFmtId="3" fontId="9" fillId="4" borderId="0" xfId="0" applyNumberFormat="1" applyFont="1" applyFill="1" applyBorder="1" applyAlignment="1">
      <alignment horizontal="right"/>
    </xf>
    <xf numFmtId="0" fontId="9" fillId="4" borderId="16" xfId="0" applyNumberFormat="1" applyFont="1" applyFill="1" applyBorder="1" applyAlignment="1">
      <alignment horizontal="center"/>
    </xf>
    <xf numFmtId="0" fontId="10" fillId="4" borderId="17" xfId="0" applyNumberFormat="1" applyFont="1" applyFill="1" applyBorder="1" applyAlignment="1">
      <alignment horizontal="center"/>
    </xf>
    <xf numFmtId="3" fontId="10" fillId="4" borderId="16" xfId="0" applyNumberFormat="1" applyFont="1" applyFill="1" applyBorder="1" applyAlignment="1">
      <alignment horizontal="center"/>
    </xf>
    <xf numFmtId="0" fontId="9" fillId="4" borderId="17" xfId="0" applyNumberFormat="1" applyFont="1" applyFill="1" applyBorder="1" applyAlignment="1">
      <alignment horizontal="center"/>
    </xf>
    <xf numFmtId="0" fontId="9" fillId="4" borderId="18" xfId="0" applyNumberFormat="1" applyFont="1" applyFill="1" applyBorder="1" applyAlignment="1">
      <alignment wrapText="1"/>
    </xf>
    <xf numFmtId="0" fontId="9" fillId="4" borderId="19" xfId="0" applyNumberFormat="1" applyFont="1" applyFill="1" applyBorder="1" applyAlignment="1">
      <alignment wrapText="1"/>
    </xf>
    <xf numFmtId="3" fontId="10" fillId="4" borderId="18" xfId="0" applyNumberFormat="1" applyFont="1" applyFill="1" applyBorder="1" applyAlignment="1">
      <alignment horizontal="right" wrapText="1"/>
    </xf>
    <xf numFmtId="3" fontId="9" fillId="4" borderId="18" xfId="0" applyNumberFormat="1" applyFont="1" applyFill="1" applyBorder="1" applyAlignment="1">
      <alignment horizontal="right" wrapText="1"/>
    </xf>
    <xf numFmtId="0" fontId="9" fillId="4" borderId="5" xfId="0" applyNumberFormat="1" applyFont="1" applyFill="1" applyBorder="1" applyAlignment="1">
      <alignment horizontal="center" wrapText="1"/>
    </xf>
    <xf numFmtId="0" fontId="10" fillId="4" borderId="20" xfId="0" applyNumberFormat="1" applyFont="1" applyFill="1" applyBorder="1" applyAlignment="1">
      <alignment horizontal="center" wrapText="1"/>
    </xf>
    <xf numFmtId="3" fontId="10" fillId="4" borderId="5" xfId="0" applyNumberFormat="1" applyFont="1" applyFill="1" applyBorder="1" applyAlignment="1">
      <alignment horizontal="center" wrapText="1"/>
    </xf>
    <xf numFmtId="0" fontId="9" fillId="4" borderId="20" xfId="0" applyNumberFormat="1" applyFont="1" applyFill="1" applyBorder="1" applyAlignment="1">
      <alignment horizontal="center" wrapText="1"/>
    </xf>
    <xf numFmtId="0" fontId="9" fillId="4" borderId="18" xfId="0" applyNumberFormat="1" applyFont="1" applyFill="1" applyBorder="1" applyAlignment="1">
      <alignment horizontal="center" wrapText="1"/>
    </xf>
    <xf numFmtId="0" fontId="1" fillId="2" borderId="0" xfId="0" applyNumberFormat="1" applyFont="1" applyFill="1" applyBorder="1" applyAlignment="1"/>
    <xf numFmtId="3" fontId="1" fillId="2" borderId="7" xfId="0" applyNumberFormat="1" applyFont="1" applyFill="1" applyBorder="1" applyAlignment="1">
      <alignment horizontal="right"/>
    </xf>
    <xf numFmtId="164" fontId="1" fillId="2" borderId="7" xfId="0" applyNumberFormat="1" applyFont="1" applyFill="1" applyBorder="1" applyAlignment="1">
      <alignment horizontal="right"/>
    </xf>
    <xf numFmtId="0" fontId="8" fillId="0" borderId="0" xfId="0" applyNumberFormat="1" applyFont="1" applyAlignment="1">
      <alignment horizontal="center"/>
    </xf>
    <xf numFmtId="0" fontId="24" fillId="0" borderId="21" xfId="0" applyNumberFormat="1" applyFont="1" applyBorder="1" applyAlignment="1">
      <alignment horizontal="center" vertical="center"/>
    </xf>
    <xf numFmtId="0" fontId="8" fillId="0" borderId="21" xfId="0" quotePrefix="1" applyNumberFormat="1" applyFont="1" applyBorder="1" applyAlignment="1">
      <alignment horizontal="center" vertical="center"/>
    </xf>
    <xf numFmtId="0" fontId="25" fillId="0" borderId="21" xfId="0" applyNumberFormat="1" applyFont="1" applyBorder="1" applyAlignment="1">
      <alignment horizontal="center" vertical="center"/>
    </xf>
    <xf numFmtId="0" fontId="26" fillId="0" borderId="21" xfId="0" applyNumberFormat="1" applyFont="1" applyBorder="1" applyAlignment="1">
      <alignment horizontal="center" vertical="center"/>
    </xf>
    <xf numFmtId="3" fontId="5" fillId="3" borderId="6" xfId="0" applyNumberFormat="1" applyFont="1" applyFill="1" applyBorder="1" applyAlignment="1">
      <alignment horizontal="right"/>
    </xf>
    <xf numFmtId="3" fontId="1" fillId="2" borderId="8" xfId="0" applyNumberFormat="1" applyFont="1" applyFill="1" applyBorder="1" applyAlignment="1">
      <alignment horizontal="right"/>
    </xf>
    <xf numFmtId="3" fontId="5" fillId="3" borderId="22" xfId="0" applyNumberFormat="1" applyFont="1" applyFill="1" applyBorder="1" applyAlignment="1">
      <alignment horizontal="right"/>
    </xf>
    <xf numFmtId="0" fontId="6" fillId="2" borderId="1" xfId="0" applyNumberFormat="1" applyFont="1" applyFill="1" applyBorder="1" applyAlignment="1">
      <alignment horizontal="center"/>
    </xf>
    <xf numFmtId="0" fontId="11" fillId="0" borderId="21" xfId="0" quotePrefix="1" applyNumberFormat="1" applyFont="1" applyBorder="1" applyAlignment="1">
      <alignment horizontal="center" vertical="center"/>
    </xf>
    <xf numFmtId="0" fontId="5" fillId="0" borderId="21" xfId="0" quotePrefix="1" applyNumberFormat="1" applyFont="1" applyBorder="1" applyAlignment="1">
      <alignment horizontal="center" vertical="center"/>
    </xf>
    <xf numFmtId="3" fontId="6" fillId="0" borderId="1" xfId="0" quotePrefix="1" applyNumberFormat="1" applyFont="1" applyFill="1" applyBorder="1" applyAlignment="1">
      <alignment horizontal="right"/>
    </xf>
    <xf numFmtId="3" fontId="1" fillId="0" borderId="21" xfId="0" applyNumberFormat="1" applyFont="1" applyFill="1" applyBorder="1" applyAlignment="1">
      <alignment horizontal="right"/>
    </xf>
    <xf numFmtId="0" fontId="27" fillId="0" borderId="21" xfId="0" applyNumberFormat="1" applyFont="1" applyBorder="1" applyAlignment="1">
      <alignment horizontal="center" vertical="center"/>
    </xf>
    <xf numFmtId="0" fontId="6" fillId="3" borderId="0" xfId="0" quotePrefix="1" applyNumberFormat="1" applyFont="1" applyFill="1" applyAlignment="1"/>
    <xf numFmtId="0" fontId="1" fillId="3" borderId="0" xfId="0" applyNumberFormat="1" applyFont="1" applyFill="1" applyAlignment="1"/>
    <xf numFmtId="0" fontId="28" fillId="0" borderId="21" xfId="0" applyNumberFormat="1" applyFont="1" applyBorder="1" applyAlignment="1">
      <alignment horizontal="center" vertical="center"/>
    </xf>
    <xf numFmtId="0" fontId="29" fillId="0" borderId="21" xfId="0" applyNumberFormat="1" applyFont="1" applyBorder="1" applyAlignment="1">
      <alignment horizontal="center" vertical="center"/>
    </xf>
    <xf numFmtId="0" fontId="5" fillId="2" borderId="1" xfId="0" applyNumberFormat="1" applyFont="1" applyFill="1" applyBorder="1" applyAlignment="1"/>
    <xf numFmtId="3" fontId="6" fillId="2" borderId="4" xfId="0" applyNumberFormat="1" applyFont="1" applyFill="1" applyBorder="1" applyAlignment="1"/>
    <xf numFmtId="3" fontId="6" fillId="2" borderId="5" xfId="0" applyNumberFormat="1" applyFont="1" applyFill="1" applyBorder="1" applyAlignment="1"/>
    <xf numFmtId="3" fontId="6" fillId="2" borderId="3" xfId="0" applyNumberFormat="1" applyFont="1" applyFill="1" applyBorder="1" applyAlignment="1"/>
    <xf numFmtId="3" fontId="6" fillId="2" borderId="1" xfId="0" applyNumberFormat="1" applyFont="1" applyFill="1" applyBorder="1" applyAlignment="1"/>
    <xf numFmtId="3" fontId="6" fillId="2" borderId="1" xfId="0" applyNumberFormat="1" applyFont="1" applyFill="1" applyBorder="1" applyAlignment="1">
      <alignment horizontal="right"/>
    </xf>
    <xf numFmtId="3" fontId="6" fillId="0" borderId="1" xfId="0" applyNumberFormat="1" applyFont="1" applyBorder="1" applyAlignment="1"/>
    <xf numFmtId="164" fontId="9" fillId="4" borderId="15" xfId="0" applyNumberFormat="1" applyFont="1" applyFill="1" applyBorder="1" applyAlignment="1">
      <alignment horizontal="center"/>
    </xf>
    <xf numFmtId="164" fontId="9" fillId="4" borderId="19" xfId="0" applyNumberFormat="1" applyFont="1" applyFill="1" applyBorder="1" applyAlignment="1">
      <alignment horizontal="center" wrapText="1"/>
    </xf>
    <xf numFmtId="0" fontId="11" fillId="4" borderId="16" xfId="0" applyNumberFormat="1" applyFont="1" applyFill="1" applyBorder="1" applyAlignment="1">
      <alignment horizontal="center"/>
    </xf>
    <xf numFmtId="0" fontId="11" fillId="4" borderId="5" xfId="0" applyNumberFormat="1" applyFont="1" applyFill="1" applyBorder="1" applyAlignment="1">
      <alignment horizontal="center"/>
    </xf>
    <xf numFmtId="3" fontId="6" fillId="0" borderId="6" xfId="0" applyNumberFormat="1" applyFont="1" applyBorder="1" applyAlignment="1"/>
    <xf numFmtId="0" fontId="1" fillId="2" borderId="21" xfId="0" applyNumberFormat="1" applyFont="1" applyFill="1" applyBorder="1" applyAlignment="1"/>
    <xf numFmtId="0" fontId="6" fillId="2" borderId="21" xfId="0" applyNumberFormat="1" applyFont="1" applyFill="1" applyBorder="1" applyAlignment="1"/>
    <xf numFmtId="0" fontId="9" fillId="4" borderId="5" xfId="0" applyNumberFormat="1" applyFont="1" applyFill="1" applyBorder="1" applyAlignment="1">
      <alignment wrapText="1"/>
    </xf>
    <xf numFmtId="164" fontId="5" fillId="0" borderId="1" xfId="0" applyNumberFormat="1" applyFont="1" applyFill="1" applyBorder="1" applyAlignment="1">
      <alignment horizontal="right"/>
    </xf>
    <xf numFmtId="0" fontId="4" fillId="2" borderId="1" xfId="0" quotePrefix="1" applyNumberFormat="1" applyFont="1" applyFill="1" applyBorder="1" applyAlignment="1"/>
    <xf numFmtId="0" fontId="4" fillId="2" borderId="1" xfId="0" applyNumberFormat="1" applyFont="1" applyFill="1" applyBorder="1" applyAlignment="1"/>
    <xf numFmtId="3" fontId="1" fillId="2" borderId="22" xfId="0" applyNumberFormat="1" applyFont="1" applyFill="1" applyBorder="1" applyAlignment="1"/>
    <xf numFmtId="3" fontId="1" fillId="0" borderId="22" xfId="0" applyNumberFormat="1" applyFont="1" applyFill="1" applyBorder="1" applyAlignment="1"/>
    <xf numFmtId="3" fontId="1" fillId="0" borderId="23" xfId="0" applyNumberFormat="1" applyFont="1" applyFill="1" applyBorder="1" applyAlignment="1"/>
    <xf numFmtId="3" fontId="1" fillId="0" borderId="2" xfId="0" applyNumberFormat="1" applyFont="1" applyBorder="1" applyAlignment="1"/>
    <xf numFmtId="3" fontId="4" fillId="3" borderId="1" xfId="0" applyNumberFormat="1" applyFont="1" applyFill="1" applyBorder="1" applyAlignment="1">
      <alignment horizontal="right"/>
    </xf>
    <xf numFmtId="3" fontId="4" fillId="3" borderId="1" xfId="0" quotePrefix="1" applyNumberFormat="1" applyFont="1" applyFill="1" applyBorder="1" applyAlignment="1">
      <alignment horizontal="right"/>
    </xf>
    <xf numFmtId="0" fontId="1" fillId="4" borderId="24" xfId="0" applyNumberFormat="1" applyFont="1" applyFill="1" applyBorder="1" applyAlignment="1">
      <alignment horizontal="center" vertical="center"/>
    </xf>
    <xf numFmtId="0" fontId="1" fillId="4" borderId="25" xfId="0" applyNumberFormat="1" applyFont="1" applyFill="1" applyBorder="1" applyAlignment="1">
      <alignment horizontal="center" vertical="center"/>
    </xf>
    <xf numFmtId="0" fontId="11" fillId="4" borderId="26" xfId="0" applyNumberFormat="1" applyFont="1" applyFill="1" applyBorder="1" applyAlignment="1">
      <alignment horizontal="center" vertical="center"/>
    </xf>
    <xf numFmtId="164" fontId="1" fillId="4" borderId="25" xfId="0" applyNumberFormat="1" applyFont="1" applyFill="1" applyBorder="1" applyAlignment="1">
      <alignment horizontal="center" vertical="center"/>
    </xf>
    <xf numFmtId="0" fontId="1" fillId="4" borderId="26" xfId="0" applyNumberFormat="1" applyFont="1" applyFill="1" applyBorder="1" applyAlignment="1">
      <alignment horizontal="center" vertical="center"/>
    </xf>
    <xf numFmtId="0" fontId="1" fillId="0" borderId="0" xfId="0" applyNumberFormat="1" applyFont="1" applyAlignment="1">
      <alignment horizontal="center" vertical="center"/>
    </xf>
    <xf numFmtId="0" fontId="0" fillId="0" borderId="0" xfId="0" applyAlignment="1">
      <alignment horizontal="center" vertical="center"/>
    </xf>
    <xf numFmtId="0" fontId="9" fillId="4" borderId="16" xfId="0" applyNumberFormat="1" applyFont="1" applyFill="1" applyBorder="1" applyAlignment="1"/>
    <xf numFmtId="49" fontId="9" fillId="4" borderId="12" xfId="0" applyNumberFormat="1" applyFont="1" applyFill="1" applyBorder="1" applyAlignment="1">
      <alignment horizontal="left" wrapText="1"/>
    </xf>
    <xf numFmtId="164" fontId="4" fillId="3" borderId="1" xfId="0" applyNumberFormat="1" applyFont="1" applyFill="1" applyBorder="1" applyAlignment="1">
      <alignment horizontal="right"/>
    </xf>
    <xf numFmtId="2" fontId="4" fillId="3" borderId="10" xfId="0" applyNumberFormat="1" applyFont="1" applyFill="1" applyBorder="1" applyAlignment="1">
      <alignment horizontal="center"/>
    </xf>
    <xf numFmtId="3" fontId="1" fillId="3" borderId="4" xfId="0" applyNumberFormat="1" applyFont="1" applyFill="1" applyBorder="1" applyAlignment="1"/>
    <xf numFmtId="3" fontId="1" fillId="3" borderId="5" xfId="0" applyNumberFormat="1" applyFont="1" applyFill="1" applyBorder="1" applyAlignment="1"/>
    <xf numFmtId="3" fontId="1" fillId="3" borderId="3" xfId="0" applyNumberFormat="1" applyFont="1" applyFill="1" applyBorder="1" applyAlignment="1"/>
    <xf numFmtId="3" fontId="1" fillId="3" borderId="1" xfId="0" applyNumberFormat="1" applyFont="1" applyFill="1" applyBorder="1" applyAlignment="1"/>
    <xf numFmtId="3" fontId="1" fillId="3" borderId="6" xfId="0" applyNumberFormat="1" applyFont="1" applyFill="1" applyBorder="1" applyAlignment="1"/>
    <xf numFmtId="0" fontId="1" fillId="3" borderId="21" xfId="0" applyNumberFormat="1" applyFont="1" applyFill="1" applyBorder="1" applyAlignment="1"/>
    <xf numFmtId="3" fontId="4" fillId="0" borderId="2" xfId="0" applyNumberFormat="1" applyFont="1" applyFill="1" applyBorder="1" applyAlignment="1">
      <alignment horizontal="right"/>
    </xf>
    <xf numFmtId="0" fontId="29" fillId="3" borderId="21" xfId="0" applyNumberFormat="1" applyFont="1" applyFill="1" applyBorder="1" applyAlignment="1">
      <alignment horizontal="center" vertical="center"/>
    </xf>
    <xf numFmtId="0" fontId="25" fillId="3" borderId="21" xfId="0" applyNumberFormat="1" applyFont="1" applyFill="1" applyBorder="1" applyAlignment="1">
      <alignment horizontal="center" vertical="center"/>
    </xf>
    <xf numFmtId="0" fontId="27" fillId="3" borderId="21" xfId="0" applyNumberFormat="1" applyFont="1" applyFill="1" applyBorder="1" applyAlignment="1">
      <alignment horizontal="center" vertical="center"/>
    </xf>
    <xf numFmtId="0" fontId="32" fillId="0" borderId="0" xfId="0" applyFont="1" applyAlignment="1"/>
    <xf numFmtId="0" fontId="35" fillId="0" borderId="21" xfId="0" quotePrefix="1" applyNumberFormat="1" applyFont="1" applyBorder="1" applyAlignment="1">
      <alignment horizontal="center" vertical="center"/>
    </xf>
    <xf numFmtId="164" fontId="34" fillId="2" borderId="1" xfId="0" applyNumberFormat="1" applyFont="1" applyFill="1" applyBorder="1" applyAlignment="1">
      <alignment horizontal="right"/>
    </xf>
    <xf numFmtId="2" fontId="34" fillId="3" borderId="10" xfId="0" applyNumberFormat="1" applyFont="1" applyFill="1" applyBorder="1" applyAlignment="1">
      <alignment horizontal="center"/>
    </xf>
    <xf numFmtId="0" fontId="31" fillId="2" borderId="8" xfId="0" applyNumberFormat="1" applyFont="1" applyFill="1" applyBorder="1" applyAlignment="1">
      <alignment horizontal="center"/>
    </xf>
    <xf numFmtId="0" fontId="31" fillId="2" borderId="1" xfId="0" applyNumberFormat="1" applyFont="1" applyFill="1" applyBorder="1" applyAlignment="1">
      <alignment horizontal="center"/>
    </xf>
    <xf numFmtId="3" fontId="34" fillId="3" borderId="1" xfId="0" applyNumberFormat="1" applyFont="1" applyFill="1" applyBorder="1" applyAlignment="1">
      <alignment horizontal="right"/>
    </xf>
    <xf numFmtId="3" fontId="34" fillId="0" borderId="1" xfId="0" applyNumberFormat="1" applyFont="1" applyFill="1" applyBorder="1" applyAlignment="1">
      <alignment horizontal="right"/>
    </xf>
    <xf numFmtId="3" fontId="31" fillId="2" borderId="4" xfId="0" applyNumberFormat="1" applyFont="1" applyFill="1" applyBorder="1" applyAlignment="1"/>
    <xf numFmtId="3" fontId="31" fillId="2" borderId="5" xfId="0" applyNumberFormat="1" applyFont="1" applyFill="1" applyBorder="1" applyAlignment="1"/>
    <xf numFmtId="3" fontId="31" fillId="2" borderId="3" xfId="0" applyNumberFormat="1" applyFont="1" applyFill="1" applyBorder="1" applyAlignment="1"/>
    <xf numFmtId="3" fontId="31" fillId="2" borderId="1" xfId="0" applyNumberFormat="1" applyFont="1" applyFill="1" applyBorder="1" applyAlignment="1"/>
    <xf numFmtId="3" fontId="31" fillId="2" borderId="1" xfId="0" applyNumberFormat="1" applyFont="1" applyFill="1" applyBorder="1" applyAlignment="1">
      <alignment horizontal="right"/>
    </xf>
    <xf numFmtId="3" fontId="31" fillId="0" borderId="1" xfId="0" applyNumberFormat="1" applyFont="1" applyFill="1" applyBorder="1" applyAlignment="1"/>
    <xf numFmtId="3" fontId="31" fillId="0" borderId="6" xfId="0" applyNumberFormat="1" applyFont="1" applyFill="1" applyBorder="1" applyAlignment="1"/>
    <xf numFmtId="0" fontId="31" fillId="2" borderId="21" xfId="0" applyNumberFormat="1" applyFont="1" applyFill="1" applyBorder="1" applyAlignment="1"/>
    <xf numFmtId="0" fontId="31" fillId="0" borderId="0" xfId="0" applyNumberFormat="1" applyFont="1" applyAlignment="1"/>
    <xf numFmtId="0" fontId="36" fillId="0" borderId="21" xfId="0" applyNumberFormat="1" applyFont="1" applyBorder="1" applyAlignment="1">
      <alignment horizontal="center" vertical="center"/>
    </xf>
    <xf numFmtId="2" fontId="31" fillId="2" borderId="12" xfId="0" applyNumberFormat="1" applyFont="1" applyFill="1" applyBorder="1" applyAlignment="1">
      <alignment horizontal="center"/>
    </xf>
    <xf numFmtId="0" fontId="31" fillId="2" borderId="3" xfId="0" applyNumberFormat="1" applyFont="1" applyFill="1" applyBorder="1" applyAlignment="1">
      <alignment horizontal="center"/>
    </xf>
    <xf numFmtId="0" fontId="31" fillId="2" borderId="2" xfId="0" applyNumberFormat="1" applyFont="1" applyFill="1" applyBorder="1" applyAlignment="1">
      <alignment horizontal="center"/>
    </xf>
    <xf numFmtId="3" fontId="34" fillId="3" borderId="2" xfId="0" quotePrefix="1" applyNumberFormat="1" applyFont="1" applyFill="1" applyBorder="1" applyAlignment="1">
      <alignment horizontal="right"/>
    </xf>
    <xf numFmtId="3" fontId="34" fillId="0" borderId="2" xfId="0" applyNumberFormat="1" applyFont="1" applyFill="1" applyBorder="1" applyAlignment="1">
      <alignment horizontal="right"/>
    </xf>
    <xf numFmtId="3" fontId="31" fillId="2" borderId="2" xfId="0" applyNumberFormat="1" applyFont="1" applyFill="1" applyBorder="1" applyAlignment="1"/>
    <xf numFmtId="3" fontId="31" fillId="0" borderId="4" xfId="0" applyNumberFormat="1" applyFont="1" applyBorder="1" applyAlignment="1"/>
    <xf numFmtId="3" fontId="31" fillId="0" borderId="14" xfId="0" applyNumberFormat="1" applyFont="1" applyBorder="1" applyAlignment="1"/>
    <xf numFmtId="0" fontId="37" fillId="0" borderId="21" xfId="0" applyNumberFormat="1" applyFont="1" applyBorder="1" applyAlignment="1">
      <alignment horizontal="center" vertical="center"/>
    </xf>
    <xf numFmtId="164" fontId="31" fillId="2" borderId="2" xfId="0" applyNumberFormat="1" applyFont="1" applyFill="1" applyBorder="1" applyAlignment="1">
      <alignment horizontal="right"/>
    </xf>
    <xf numFmtId="3" fontId="31" fillId="0" borderId="6" xfId="0" applyNumberFormat="1" applyFont="1" applyBorder="1" applyAlignment="1"/>
    <xf numFmtId="3" fontId="31" fillId="0" borderId="11" xfId="0" applyNumberFormat="1" applyFont="1" applyBorder="1" applyAlignment="1"/>
    <xf numFmtId="164" fontId="31" fillId="2" borderId="1" xfId="0" applyNumberFormat="1" applyFont="1" applyFill="1" applyBorder="1" applyAlignment="1">
      <alignment horizontal="right"/>
    </xf>
    <xf numFmtId="2" fontId="31" fillId="2" borderId="10" xfId="0" applyNumberFormat="1" applyFont="1" applyFill="1" applyBorder="1" applyAlignment="1">
      <alignment horizontal="center"/>
    </xf>
    <xf numFmtId="3" fontId="34" fillId="0" borderId="1" xfId="0" applyNumberFormat="1" applyFont="1" applyBorder="1" applyAlignment="1"/>
    <xf numFmtId="0" fontId="38" fillId="0" borderId="21" xfId="0" applyNumberFormat="1" applyFont="1" applyBorder="1" applyAlignment="1">
      <alignment horizontal="center" vertical="center"/>
    </xf>
    <xf numFmtId="3" fontId="4" fillId="2" borderId="1" xfId="0" applyNumberFormat="1" applyFont="1" applyFill="1" applyBorder="1" applyAlignment="1">
      <alignment horizontal="right"/>
    </xf>
    <xf numFmtId="3" fontId="34" fillId="3" borderId="22" xfId="0" applyNumberFormat="1" applyFont="1" applyFill="1" applyBorder="1" applyAlignment="1">
      <alignment horizontal="right"/>
    </xf>
    <xf numFmtId="0" fontId="38" fillId="0" borderId="26" xfId="0" applyNumberFormat="1" applyFont="1" applyBorder="1" applyAlignment="1">
      <alignment horizontal="center" vertical="center"/>
    </xf>
    <xf numFmtId="164" fontId="34" fillId="3" borderId="22" xfId="0" applyNumberFormat="1" applyFont="1" applyFill="1" applyBorder="1" applyAlignment="1">
      <alignment horizontal="right"/>
    </xf>
    <xf numFmtId="2" fontId="34" fillId="3" borderId="27" xfId="0" applyNumberFormat="1" applyFont="1" applyFill="1" applyBorder="1" applyAlignment="1">
      <alignment horizontal="center"/>
    </xf>
    <xf numFmtId="0" fontId="31" fillId="2" borderId="33" xfId="0" applyNumberFormat="1" applyFont="1" applyFill="1" applyBorder="1" applyAlignment="1">
      <alignment horizontal="center"/>
    </xf>
    <xf numFmtId="0" fontId="31" fillId="2" borderId="22" xfId="0" applyNumberFormat="1" applyFont="1" applyFill="1" applyBorder="1" applyAlignment="1">
      <alignment horizontal="center"/>
    </xf>
    <xf numFmtId="3" fontId="34" fillId="0" borderId="22" xfId="0" applyNumberFormat="1" applyFont="1" applyFill="1" applyBorder="1" applyAlignment="1">
      <alignment horizontal="right"/>
    </xf>
    <xf numFmtId="3" fontId="31" fillId="2" borderId="34" xfId="0" applyNumberFormat="1" applyFont="1" applyFill="1" applyBorder="1" applyAlignment="1"/>
    <xf numFmtId="3" fontId="31" fillId="2" borderId="16" xfId="0" applyNumberFormat="1" applyFont="1" applyFill="1" applyBorder="1" applyAlignment="1"/>
    <xf numFmtId="3" fontId="31" fillId="2" borderId="35" xfId="0" applyNumberFormat="1" applyFont="1" applyFill="1" applyBorder="1" applyAlignment="1"/>
    <xf numFmtId="3" fontId="31" fillId="2" borderId="22" xfId="0" applyNumberFormat="1" applyFont="1" applyFill="1" applyBorder="1" applyAlignment="1"/>
    <xf numFmtId="3" fontId="31" fillId="0" borderId="23" xfId="0" applyNumberFormat="1" applyFont="1" applyBorder="1" applyAlignment="1"/>
    <xf numFmtId="3" fontId="31" fillId="0" borderId="36" xfId="0" applyNumberFormat="1" applyFont="1" applyBorder="1" applyAlignment="1"/>
    <xf numFmtId="0" fontId="31" fillId="2" borderId="26" xfId="0" applyNumberFormat="1" applyFont="1" applyFill="1" applyBorder="1" applyAlignment="1"/>
    <xf numFmtId="49" fontId="31" fillId="2" borderId="0" xfId="0" applyNumberFormat="1" applyFont="1" applyFill="1" applyBorder="1" applyAlignment="1">
      <alignment horizontal="center"/>
    </xf>
    <xf numFmtId="0" fontId="31" fillId="2" borderId="0" xfId="0" applyNumberFormat="1" applyFont="1" applyFill="1" applyBorder="1" applyAlignment="1"/>
    <xf numFmtId="0" fontId="33" fillId="2" borderId="0" xfId="0" applyNumberFormat="1" applyFont="1" applyFill="1" applyBorder="1" applyAlignment="1"/>
    <xf numFmtId="3" fontId="34" fillId="3" borderId="0" xfId="0" applyNumberFormat="1" applyFont="1" applyFill="1" applyBorder="1" applyAlignment="1">
      <alignment horizontal="right"/>
    </xf>
    <xf numFmtId="3" fontId="31" fillId="2" borderId="0" xfId="0" applyNumberFormat="1" applyFont="1" applyFill="1" applyBorder="1" applyAlignment="1">
      <alignment horizontal="right"/>
    </xf>
    <xf numFmtId="0" fontId="36" fillId="0" borderId="0" xfId="0" applyNumberFormat="1" applyFont="1" applyBorder="1" applyAlignment="1">
      <alignment horizontal="center" vertical="center"/>
    </xf>
    <xf numFmtId="164" fontId="31" fillId="2" borderId="0" xfId="0" applyNumberFormat="1" applyFont="1" applyFill="1" applyBorder="1" applyAlignment="1">
      <alignment horizontal="right"/>
    </xf>
    <xf numFmtId="2" fontId="38" fillId="3" borderId="0" xfId="0" applyNumberFormat="1" applyFont="1" applyFill="1" applyBorder="1" applyAlignment="1">
      <alignment horizontal="center"/>
    </xf>
    <xf numFmtId="0" fontId="31" fillId="2" borderId="0" xfId="0" applyNumberFormat="1" applyFont="1" applyFill="1" applyBorder="1" applyAlignment="1">
      <alignment horizontal="center"/>
    </xf>
    <xf numFmtId="3" fontId="34" fillId="0" borderId="0" xfId="0" applyNumberFormat="1" applyFont="1" applyFill="1" applyBorder="1" applyAlignment="1">
      <alignment horizontal="right"/>
    </xf>
    <xf numFmtId="3" fontId="31" fillId="2" borderId="0" xfId="0" applyNumberFormat="1" applyFont="1" applyFill="1" applyBorder="1" applyAlignment="1"/>
    <xf numFmtId="3" fontId="34" fillId="0" borderId="0" xfId="0" applyNumberFormat="1" applyFont="1" applyBorder="1" applyAlignment="1"/>
    <xf numFmtId="3" fontId="31" fillId="0" borderId="0" xfId="0" applyNumberFormat="1" applyFont="1" applyBorder="1" applyAlignment="1"/>
    <xf numFmtId="0" fontId="31" fillId="0" borderId="0" xfId="0" applyNumberFormat="1" applyFont="1" applyBorder="1" applyAlignment="1"/>
    <xf numFmtId="0" fontId="32" fillId="0" borderId="0" xfId="0" applyFont="1" applyBorder="1" applyAlignment="1"/>
    <xf numFmtId="2" fontId="31" fillId="2" borderId="0" xfId="0" applyNumberFormat="1" applyFont="1" applyFill="1" applyBorder="1" applyAlignment="1">
      <alignment horizontal="center"/>
    </xf>
    <xf numFmtId="164" fontId="34" fillId="0" borderId="0" xfId="0" applyNumberFormat="1" applyFont="1" applyFill="1" applyBorder="1" applyAlignment="1">
      <alignment horizontal="right"/>
    </xf>
    <xf numFmtId="0" fontId="37" fillId="0" borderId="0" xfId="0" applyNumberFormat="1" applyFont="1" applyBorder="1" applyAlignment="1">
      <alignment horizontal="center" vertical="center"/>
    </xf>
    <xf numFmtId="49" fontId="1" fillId="2" borderId="0" xfId="0" applyNumberFormat="1" applyFont="1" applyFill="1" applyBorder="1" applyAlignment="1">
      <alignment horizontal="center"/>
    </xf>
    <xf numFmtId="0" fontId="2" fillId="2" borderId="0" xfId="0" applyNumberFormat="1" applyFont="1" applyFill="1" applyBorder="1" applyAlignment="1"/>
    <xf numFmtId="3" fontId="5" fillId="3" borderId="0" xfId="0" applyNumberFormat="1" applyFont="1" applyFill="1" applyBorder="1" applyAlignment="1">
      <alignment horizontal="right"/>
    </xf>
    <xf numFmtId="3" fontId="1" fillId="3" borderId="0" xfId="0" applyNumberFormat="1" applyFont="1" applyFill="1" applyBorder="1" applyAlignment="1">
      <alignment horizontal="right"/>
    </xf>
    <xf numFmtId="3" fontId="1" fillId="2" borderId="0" xfId="0" applyNumberFormat="1" applyFont="1" applyFill="1" applyBorder="1" applyAlignment="1">
      <alignment horizontal="right"/>
    </xf>
    <xf numFmtId="0" fontId="24" fillId="0" borderId="0" xfId="0" applyNumberFormat="1" applyFont="1" applyBorder="1" applyAlignment="1">
      <alignment horizontal="center" vertical="center"/>
    </xf>
    <xf numFmtId="164" fontId="1" fillId="2" borderId="0" xfId="0" applyNumberFormat="1" applyFont="1" applyFill="1" applyBorder="1" applyAlignment="1">
      <alignment horizontal="right"/>
    </xf>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3" fontId="4" fillId="0" borderId="0" xfId="0" applyNumberFormat="1" applyFont="1" applyFill="1" applyBorder="1" applyAlignment="1">
      <alignment horizontal="right"/>
    </xf>
    <xf numFmtId="3" fontId="1" fillId="2" borderId="0" xfId="0" applyNumberFormat="1" applyFont="1" applyFill="1" applyBorder="1" applyAlignment="1"/>
    <xf numFmtId="3" fontId="5" fillId="0" borderId="0" xfId="0" applyNumberFormat="1" applyFont="1" applyBorder="1" applyAlignment="1"/>
    <xf numFmtId="3" fontId="1" fillId="0" borderId="0" xfId="0" applyNumberFormat="1" applyFont="1" applyBorder="1" applyAlignment="1"/>
    <xf numFmtId="0" fontId="1" fillId="0" borderId="0" xfId="0" applyNumberFormat="1" applyFont="1" applyBorder="1" applyAlignment="1"/>
    <xf numFmtId="3" fontId="5" fillId="2" borderId="0" xfId="0" applyNumberFormat="1" applyFont="1" applyFill="1" applyBorder="1" applyAlignment="1">
      <alignment horizontal="right"/>
    </xf>
    <xf numFmtId="0" fontId="26" fillId="0" borderId="0" xfId="0" applyNumberFormat="1" applyFont="1" applyBorder="1" applyAlignment="1">
      <alignment horizontal="center" vertical="center"/>
    </xf>
    <xf numFmtId="164" fontId="5" fillId="2" borderId="0" xfId="0" applyNumberFormat="1" applyFont="1" applyFill="1" applyBorder="1" applyAlignment="1">
      <alignment horizontal="right"/>
    </xf>
    <xf numFmtId="2" fontId="5" fillId="3" borderId="0" xfId="0" applyNumberFormat="1" applyFont="1" applyFill="1" applyBorder="1" applyAlignment="1">
      <alignment horizontal="center"/>
    </xf>
    <xf numFmtId="0" fontId="25" fillId="0" borderId="0" xfId="0" applyNumberFormat="1" applyFont="1" applyBorder="1" applyAlignment="1">
      <alignment horizontal="center" vertical="center"/>
    </xf>
    <xf numFmtId="0" fontId="11" fillId="0" borderId="0" xfId="0" quotePrefix="1" applyNumberFormat="1" applyFont="1" applyBorder="1" applyAlignment="1">
      <alignment horizontal="center" vertical="center"/>
    </xf>
    <xf numFmtId="3" fontId="1" fillId="0" borderId="0" xfId="0" applyNumberFormat="1" applyFont="1" applyFill="1" applyBorder="1" applyAlignment="1"/>
    <xf numFmtId="0" fontId="28" fillId="0" borderId="0" xfId="0" applyNumberFormat="1" applyFont="1" applyBorder="1" applyAlignment="1">
      <alignment horizontal="center" vertical="center"/>
    </xf>
    <xf numFmtId="3" fontId="22" fillId="3" borderId="0" xfId="0" applyNumberFormat="1" applyFont="1" applyFill="1" applyBorder="1" applyAlignment="1">
      <alignment horizontal="right"/>
    </xf>
    <xf numFmtId="3" fontId="22" fillId="0" borderId="0" xfId="0" applyNumberFormat="1" applyFont="1" applyFill="1" applyBorder="1" applyAlignment="1">
      <alignment horizontal="right"/>
    </xf>
    <xf numFmtId="164" fontId="1" fillId="3" borderId="0" xfId="0" applyNumberFormat="1" applyFont="1" applyFill="1" applyBorder="1" applyAlignment="1">
      <alignment horizontal="right"/>
    </xf>
    <xf numFmtId="2" fontId="1" fillId="3" borderId="0" xfId="0" applyNumberFormat="1" applyFont="1" applyFill="1" applyBorder="1" applyAlignment="1">
      <alignment horizontal="center"/>
    </xf>
    <xf numFmtId="0" fontId="5" fillId="3" borderId="0" xfId="0" applyNumberFormat="1" applyFont="1" applyFill="1" applyBorder="1" applyAlignment="1">
      <alignment horizontal="right"/>
    </xf>
    <xf numFmtId="49" fontId="6" fillId="2" borderId="0" xfId="0" applyNumberFormat="1" applyFont="1" applyFill="1" applyBorder="1" applyAlignment="1">
      <alignment horizontal="center"/>
    </xf>
    <xf numFmtId="0" fontId="6" fillId="2" borderId="0" xfId="0" applyNumberFormat="1" applyFont="1" applyFill="1" applyBorder="1" applyAlignment="1"/>
    <xf numFmtId="3" fontId="5" fillId="3" borderId="0" xfId="0" quotePrefix="1" applyNumberFormat="1" applyFont="1" applyFill="1" applyBorder="1" applyAlignment="1">
      <alignment horizontal="right"/>
    </xf>
    <xf numFmtId="164" fontId="5" fillId="3" borderId="0" xfId="0" applyNumberFormat="1" applyFont="1" applyFill="1" applyBorder="1" applyAlignment="1">
      <alignment horizontal="right"/>
    </xf>
    <xf numFmtId="0" fontId="5" fillId="2" borderId="0" xfId="0" applyNumberFormat="1" applyFont="1" applyFill="1" applyBorder="1" applyAlignment="1">
      <alignment horizontal="center"/>
    </xf>
    <xf numFmtId="0" fontId="22" fillId="0" borderId="0" xfId="0" applyNumberFormat="1" applyFont="1" applyBorder="1" applyAlignment="1"/>
    <xf numFmtId="0" fontId="8" fillId="0" borderId="0" xfId="0" applyNumberFormat="1" applyFont="1" applyBorder="1" applyAlignment="1">
      <alignment horizontal="center"/>
    </xf>
    <xf numFmtId="164" fontId="1" fillId="0" borderId="0" xfId="0" applyNumberFormat="1" applyFont="1" applyBorder="1" applyAlignment="1"/>
    <xf numFmtId="0" fontId="1" fillId="0" borderId="0" xfId="0" applyNumberFormat="1" applyFont="1" applyBorder="1" applyAlignment="1">
      <alignment horizontal="center"/>
    </xf>
    <xf numFmtId="0" fontId="5" fillId="0" borderId="0" xfId="0" applyNumberFormat="1" applyFont="1" applyBorder="1" applyAlignment="1"/>
    <xf numFmtId="0" fontId="4" fillId="0" borderId="0" xfId="0" applyNumberFormat="1" applyFont="1" applyFill="1" applyBorder="1" applyAlignment="1"/>
    <xf numFmtId="0" fontId="6" fillId="3" borderId="0" xfId="0" quotePrefix="1" applyNumberFormat="1" applyFont="1" applyFill="1" applyBorder="1" applyAlignment="1"/>
    <xf numFmtId="0" fontId="1" fillId="3" borderId="0" xfId="0" applyNumberFormat="1" applyFont="1" applyFill="1" applyBorder="1" applyAlignment="1"/>
    <xf numFmtId="49" fontId="31" fillId="2" borderId="37" xfId="0" applyNumberFormat="1" applyFont="1" applyFill="1" applyBorder="1" applyAlignment="1">
      <alignment horizontal="center"/>
    </xf>
    <xf numFmtId="0" fontId="31" fillId="2" borderId="37" xfId="0" applyNumberFormat="1" applyFont="1" applyFill="1" applyBorder="1" applyAlignment="1"/>
    <xf numFmtId="0" fontId="33" fillId="2" borderId="37" xfId="0" applyNumberFormat="1" applyFont="1" applyFill="1" applyBorder="1" applyAlignment="1"/>
    <xf numFmtId="3" fontId="34" fillId="3" borderId="37" xfId="0" applyNumberFormat="1" applyFont="1" applyFill="1" applyBorder="1" applyAlignment="1">
      <alignment horizontal="right"/>
    </xf>
    <xf numFmtId="164" fontId="34" fillId="2" borderId="2" xfId="0" applyNumberFormat="1" applyFont="1" applyFill="1" applyBorder="1" applyAlignment="1">
      <alignment horizontal="right"/>
    </xf>
    <xf numFmtId="49" fontId="31" fillId="2" borderId="21" xfId="0" applyNumberFormat="1" applyFont="1" applyFill="1" applyBorder="1" applyAlignment="1">
      <alignment horizontal="left" vertical="center" wrapText="1"/>
    </xf>
    <xf numFmtId="49" fontId="30" fillId="2" borderId="38" xfId="0" applyNumberFormat="1" applyFont="1" applyFill="1" applyBorder="1" applyAlignment="1">
      <alignment horizontal="left" vertical="center" wrapText="1"/>
    </xf>
    <xf numFmtId="49" fontId="30" fillId="2" borderId="39" xfId="0" applyNumberFormat="1" applyFont="1" applyFill="1" applyBorder="1" applyAlignment="1">
      <alignment horizontal="left" vertical="center"/>
    </xf>
    <xf numFmtId="49" fontId="30" fillId="2" borderId="40" xfId="0" applyNumberFormat="1" applyFont="1" applyFill="1" applyBorder="1" applyAlignment="1">
      <alignment horizontal="left" vertical="center"/>
    </xf>
    <xf numFmtId="0" fontId="39" fillId="0" borderId="38" xfId="1" applyBorder="1" applyAlignment="1">
      <alignment horizontal="left" vertical="center" wrapText="1"/>
    </xf>
    <xf numFmtId="0" fontId="39" fillId="0" borderId="39" xfId="1" applyBorder="1" applyAlignment="1">
      <alignment horizontal="left" vertical="center" wrapText="1"/>
    </xf>
    <xf numFmtId="0" fontId="39" fillId="0" borderId="40" xfId="1" applyBorder="1" applyAlignment="1">
      <alignment horizontal="left" vertical="center" wrapText="1"/>
    </xf>
    <xf numFmtId="49" fontId="35" fillId="2" borderId="21" xfId="0" applyNumberFormat="1" applyFont="1" applyFill="1" applyBorder="1" applyAlignment="1">
      <alignment horizontal="left" vertical="center"/>
    </xf>
    <xf numFmtId="0" fontId="32" fillId="0" borderId="21" xfId="0" applyFont="1" applyBorder="1" applyAlignment="1">
      <alignment horizontal="left" vertical="center" wrapText="1"/>
    </xf>
    <xf numFmtId="3" fontId="6" fillId="2" borderId="21" xfId="0" quotePrefix="1" applyNumberFormat="1" applyFont="1" applyFill="1" applyBorder="1" applyAlignment="1">
      <alignment horizontal="right" vertical="center"/>
    </xf>
    <xf numFmtId="0" fontId="0" fillId="0" borderId="21" xfId="0" applyBorder="1" applyAlignment="1">
      <alignment horizontal="right" vertical="center"/>
    </xf>
    <xf numFmtId="0" fontId="11" fillId="4" borderId="32" xfId="0" applyNumberFormat="1" applyFont="1" applyFill="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8" fillId="4" borderId="32" xfId="0" applyNumberFormat="1"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 fontId="1" fillId="2" borderId="30" xfId="0" applyNumberFormat="1" applyFont="1" applyFill="1" applyBorder="1" applyAlignment="1"/>
    <xf numFmtId="0" fontId="0" fillId="0" borderId="31" xfId="0" applyBorder="1" applyAlignment="1"/>
    <xf numFmtId="3" fontId="1" fillId="2" borderId="27" xfId="0" applyNumberFormat="1" applyFont="1" applyFill="1" applyBorder="1" applyAlignment="1">
      <alignment horizontal="right"/>
    </xf>
    <xf numFmtId="0" fontId="0" fillId="0" borderId="12" xfId="0" applyBorder="1" applyAlignment="1">
      <alignment horizontal="right"/>
    </xf>
    <xf numFmtId="3" fontId="6" fillId="2" borderId="28" xfId="0" quotePrefix="1" applyNumberFormat="1" applyFont="1" applyFill="1" applyBorder="1" applyAlignment="1">
      <alignment horizontal="right" vertical="center"/>
    </xf>
    <xf numFmtId="0" fontId="0" fillId="0" borderId="29" xfId="0" applyBorder="1" applyAlignment="1">
      <alignment horizontal="right" vertical="center"/>
    </xf>
    <xf numFmtId="2" fontId="6" fillId="2" borderId="27" xfId="0" quotePrefix="1" applyNumberFormat="1" applyFont="1" applyFill="1" applyBorder="1" applyAlignment="1">
      <alignment horizontal="right" vertical="center"/>
    </xf>
    <xf numFmtId="0" fontId="0" fillId="0" borderId="12" xfId="0" applyBorder="1" applyAlignment="1">
      <alignment horizontal="right" vertical="center"/>
    </xf>
    <xf numFmtId="3" fontId="4" fillId="3" borderId="26" xfId="0" quotePrefix="1" applyNumberFormat="1" applyFont="1" applyFill="1" applyBorder="1" applyAlignment="1">
      <alignment horizontal="right" vertical="center"/>
    </xf>
    <xf numFmtId="0" fontId="16" fillId="0" borderId="5" xfId="0" applyFont="1" applyBorder="1" applyAlignment="1">
      <alignment horizontal="right" vertical="center"/>
    </xf>
    <xf numFmtId="3" fontId="4" fillId="2" borderId="27" xfId="0" quotePrefix="1" applyNumberFormat="1" applyFont="1" applyFill="1" applyBorder="1" applyAlignment="1">
      <alignment horizontal="right" vertical="center"/>
    </xf>
    <xf numFmtId="0" fontId="16" fillId="0" borderId="12" xfId="0" applyFont="1" applyBorder="1" applyAlignment="1">
      <alignment horizontal="right" vertical="center"/>
    </xf>
    <xf numFmtId="164" fontId="6" fillId="3" borderId="28" xfId="0" quotePrefix="1" applyNumberFormat="1" applyFont="1" applyFill="1" applyBorder="1" applyAlignment="1">
      <alignment horizontal="right" vertical="center"/>
    </xf>
    <xf numFmtId="3" fontId="5" fillId="0" borderId="22" xfId="0" quotePrefix="1" applyNumberFormat="1" applyFont="1" applyFill="1" applyBorder="1" applyAlignment="1">
      <alignment horizontal="right" vertical="center"/>
    </xf>
    <xf numFmtId="0" fontId="0" fillId="0" borderId="2" xfId="0" applyBorder="1" applyAlignment="1">
      <alignment horizontal="right" vertical="center"/>
    </xf>
    <xf numFmtId="3" fontId="6" fillId="2" borderId="30" xfId="0" quotePrefix="1" applyNumberFormat="1" applyFont="1" applyFill="1" applyBorder="1" applyAlignment="1">
      <alignment horizontal="right" vertical="center"/>
    </xf>
    <xf numFmtId="0" fontId="0" fillId="0" borderId="31" xfId="0" applyBorder="1" applyAlignment="1">
      <alignment horizontal="right" vertical="center"/>
    </xf>
    <xf numFmtId="3" fontId="6" fillId="2" borderId="26" xfId="0" quotePrefix="1" applyNumberFormat="1" applyFont="1" applyFill="1" applyBorder="1" applyAlignment="1">
      <alignment horizontal="right" vertical="center"/>
    </xf>
    <xf numFmtId="0" fontId="0" fillId="0" borderId="5" xfId="0" applyBorder="1" applyAlignment="1">
      <alignment horizontal="right" vertical="center"/>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C0C0C0"/>
      <rgbColor rgb="00FFFFFF"/>
      <rgbColor rgb="00C0C0C0"/>
      <rgbColor rgb="00FFFF99"/>
      <rgbColor rgb="00DD0806"/>
      <rgbColor rgb="00FCF305"/>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9</xdr:col>
      <xdr:colOff>34870</xdr:colOff>
      <xdr:row>48</xdr:row>
      <xdr:rowOff>28575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
          <a:ext cx="7407220" cy="8705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lwkn.niedersachsen.de/download/1612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44"/>
  <sheetViews>
    <sheetView showGridLines="0" tabSelected="1" view="pageBreakPreview" zoomScaleNormal="90" zoomScaleSheetLayoutView="100" workbookViewId="0">
      <selection sqref="A1:F1"/>
    </sheetView>
  </sheetViews>
  <sheetFormatPr baseColWidth="10" defaultColWidth="10.25" defaultRowHeight="20.100000000000001" customHeight="1"/>
  <cols>
    <col min="1" max="1" width="6.25" style="1" customWidth="1"/>
    <col min="2" max="2" width="16.625" style="1" customWidth="1"/>
    <col min="3" max="3" width="26.75" style="1" bestFit="1" customWidth="1"/>
    <col min="4" max="4" width="16.5" style="59" customWidth="1"/>
    <col min="5" max="5" width="12.125" style="1" customWidth="1"/>
    <col min="6" max="6" width="13.75" style="1" customWidth="1"/>
    <col min="7" max="7" width="9.625" style="89" bestFit="1" customWidth="1"/>
    <col min="8" max="8" width="7.5" style="68" customWidth="1"/>
    <col min="9" max="9" width="8.875" style="34" customWidth="1"/>
    <col min="10" max="10" width="8.125" style="1" customWidth="1"/>
    <col min="11" max="11" width="6.625" style="1" customWidth="1"/>
    <col min="12" max="12" width="8.375" style="30" customWidth="1"/>
    <col min="13" max="13" width="7.5" style="19" customWidth="1"/>
    <col min="14" max="16" width="9.25" style="1" customWidth="1"/>
    <col min="17" max="17" width="1.5" style="1" customWidth="1"/>
    <col min="18" max="20" width="9.25" style="1" customWidth="1"/>
    <col min="21" max="21" width="1.25" style="1" customWidth="1"/>
    <col min="22" max="22" width="9.5" style="1" customWidth="1"/>
    <col min="23" max="24" width="9.25" style="1" customWidth="1"/>
    <col min="25" max="25" width="17.625" style="1" bestFit="1" customWidth="1"/>
    <col min="26" max="245" width="10.25" style="1" customWidth="1"/>
  </cols>
  <sheetData>
    <row r="1" spans="1:245" ht="30" customHeight="1">
      <c r="A1" s="265" t="s">
        <v>450</v>
      </c>
      <c r="B1" s="266"/>
      <c r="C1" s="266"/>
      <c r="D1" s="266"/>
      <c r="E1" s="266"/>
      <c r="F1" s="267"/>
      <c r="G1" s="90"/>
      <c r="H1" s="64"/>
      <c r="I1" s="45"/>
      <c r="J1" s="42"/>
      <c r="K1" s="2"/>
      <c r="L1" s="31"/>
      <c r="M1" s="18"/>
      <c r="N1" s="21"/>
      <c r="O1" s="22"/>
      <c r="P1" s="16"/>
      <c r="Q1" s="7"/>
      <c r="R1" s="7"/>
      <c r="S1" s="7"/>
      <c r="T1" s="7"/>
      <c r="U1" s="5"/>
      <c r="V1" s="7"/>
      <c r="W1" s="17"/>
      <c r="X1" s="35"/>
      <c r="Y1" s="119"/>
    </row>
    <row r="2" spans="1:245" s="152" customFormat="1" ht="18" customHeight="1">
      <c r="A2" s="271" t="s">
        <v>447</v>
      </c>
      <c r="B2" s="271"/>
      <c r="C2" s="271"/>
      <c r="D2" s="271"/>
      <c r="E2" s="271"/>
      <c r="F2" s="271"/>
      <c r="G2" s="153"/>
      <c r="H2" s="154"/>
      <c r="I2" s="155"/>
      <c r="J2" s="156"/>
      <c r="K2" s="157"/>
      <c r="L2" s="158"/>
      <c r="M2" s="159"/>
      <c r="N2" s="160"/>
      <c r="O2" s="161"/>
      <c r="P2" s="162"/>
      <c r="Q2" s="163"/>
      <c r="R2" s="163"/>
      <c r="S2" s="163"/>
      <c r="T2" s="163"/>
      <c r="U2" s="164"/>
      <c r="V2" s="163"/>
      <c r="W2" s="165"/>
      <c r="X2" s="166"/>
      <c r="Y2" s="167"/>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row>
    <row r="3" spans="1:245" s="152" customFormat="1" ht="44.25" customHeight="1">
      <c r="A3" s="272" t="s">
        <v>451</v>
      </c>
      <c r="B3" s="272"/>
      <c r="C3" s="272"/>
      <c r="D3" s="272"/>
      <c r="E3" s="272"/>
      <c r="F3" s="272"/>
      <c r="G3" s="169"/>
      <c r="H3" s="154"/>
      <c r="I3" s="170"/>
      <c r="J3" s="171"/>
      <c r="K3" s="172"/>
      <c r="L3" s="173"/>
      <c r="M3" s="174"/>
      <c r="N3" s="160"/>
      <c r="O3" s="161"/>
      <c r="P3" s="162"/>
      <c r="Q3" s="175"/>
      <c r="R3" s="175"/>
      <c r="S3" s="175"/>
      <c r="T3" s="175"/>
      <c r="U3" s="175"/>
      <c r="V3" s="175"/>
      <c r="W3" s="176"/>
      <c r="X3" s="177"/>
      <c r="Y3" s="167"/>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row>
    <row r="4" spans="1:245" s="152" customFormat="1" ht="15" customHeight="1">
      <c r="A4" s="268" t="s">
        <v>453</v>
      </c>
      <c r="B4" s="269"/>
      <c r="C4" s="269"/>
      <c r="D4" s="269"/>
      <c r="E4" s="269"/>
      <c r="F4" s="270"/>
      <c r="G4" s="169"/>
      <c r="H4" s="263"/>
      <c r="I4" s="170"/>
      <c r="J4" s="171"/>
      <c r="K4" s="172"/>
      <c r="L4" s="173"/>
      <c r="M4" s="174"/>
      <c r="N4" s="160"/>
      <c r="O4" s="161"/>
      <c r="P4" s="162"/>
      <c r="Q4" s="175"/>
      <c r="R4" s="175"/>
      <c r="S4" s="175"/>
      <c r="T4" s="175"/>
      <c r="U4" s="175"/>
      <c r="V4" s="175"/>
      <c r="W4" s="176"/>
      <c r="X4" s="177"/>
      <c r="Y4" s="167"/>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row>
    <row r="5" spans="1:245" s="152" customFormat="1" ht="81.75" customHeight="1">
      <c r="A5" s="264" t="s">
        <v>452</v>
      </c>
      <c r="B5" s="264"/>
      <c r="C5" s="264"/>
      <c r="D5" s="264"/>
      <c r="E5" s="264"/>
      <c r="F5" s="264"/>
      <c r="G5" s="178"/>
      <c r="H5" s="179"/>
      <c r="I5" s="170"/>
      <c r="J5" s="156"/>
      <c r="K5" s="157"/>
      <c r="L5" s="158"/>
      <c r="M5" s="159"/>
      <c r="N5" s="160"/>
      <c r="O5" s="161"/>
      <c r="P5" s="162"/>
      <c r="Q5" s="163"/>
      <c r="R5" s="163"/>
      <c r="S5" s="163"/>
      <c r="T5" s="163"/>
      <c r="U5" s="163"/>
      <c r="V5" s="163"/>
      <c r="W5" s="180"/>
      <c r="X5" s="181"/>
      <c r="Y5" s="167"/>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row>
    <row r="6" spans="1:245" s="152" customFormat="1" ht="18" customHeight="1">
      <c r="A6" s="271" t="s">
        <v>448</v>
      </c>
      <c r="B6" s="271"/>
      <c r="C6" s="271"/>
      <c r="D6" s="271"/>
      <c r="E6" s="271"/>
      <c r="F6" s="271"/>
      <c r="G6" s="178"/>
      <c r="H6" s="182"/>
      <c r="I6" s="183"/>
      <c r="J6" s="156"/>
      <c r="K6" s="157"/>
      <c r="L6" s="158"/>
      <c r="M6" s="159"/>
      <c r="N6" s="160"/>
      <c r="O6" s="161"/>
      <c r="P6" s="162"/>
      <c r="Q6" s="184"/>
      <c r="R6" s="163"/>
      <c r="S6" s="163"/>
      <c r="T6" s="163"/>
      <c r="U6" s="184"/>
      <c r="V6" s="163"/>
      <c r="W6" s="180"/>
      <c r="X6" s="181"/>
      <c r="Y6" s="167"/>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row>
    <row r="7" spans="1:245" s="152" customFormat="1" ht="301.5" customHeight="1">
      <c r="A7" s="264" t="s">
        <v>449</v>
      </c>
      <c r="B7" s="264"/>
      <c r="C7" s="264"/>
      <c r="D7" s="264"/>
      <c r="E7" s="264"/>
      <c r="F7" s="264"/>
      <c r="G7" s="185"/>
      <c r="H7" s="182"/>
      <c r="I7" s="183"/>
      <c r="J7" s="156"/>
      <c r="K7" s="157"/>
      <c r="L7" s="158"/>
      <c r="M7" s="159"/>
      <c r="N7" s="160"/>
      <c r="O7" s="161"/>
      <c r="P7" s="162"/>
      <c r="Q7" s="184"/>
      <c r="R7" s="163"/>
      <c r="S7" s="163"/>
      <c r="T7" s="163"/>
      <c r="U7" s="184"/>
      <c r="V7" s="163"/>
      <c r="W7" s="180"/>
      <c r="X7" s="181"/>
      <c r="Y7" s="167"/>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row>
    <row r="8" spans="1:245" s="152" customFormat="1" ht="12.75" customHeight="1">
      <c r="A8" s="259"/>
      <c r="B8" s="260"/>
      <c r="C8" s="261"/>
      <c r="D8" s="262"/>
      <c r="E8" s="262"/>
      <c r="F8" s="262"/>
      <c r="G8" s="188"/>
      <c r="H8" s="189"/>
      <c r="I8" s="190"/>
      <c r="J8" s="191"/>
      <c r="K8" s="192"/>
      <c r="L8" s="187"/>
      <c r="M8" s="193"/>
      <c r="N8" s="194"/>
      <c r="O8" s="195"/>
      <c r="P8" s="196"/>
      <c r="Q8" s="197"/>
      <c r="R8" s="197"/>
      <c r="S8" s="197"/>
      <c r="T8" s="197"/>
      <c r="U8" s="197"/>
      <c r="V8" s="197"/>
      <c r="W8" s="198"/>
      <c r="X8" s="199"/>
      <c r="Y8" s="200"/>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row>
    <row r="9" spans="1:245" s="215" customFormat="1" ht="12.75" customHeight="1">
      <c r="A9" s="201"/>
      <c r="B9" s="202"/>
      <c r="C9" s="203"/>
      <c r="D9" s="204"/>
      <c r="E9" s="205"/>
      <c r="F9" s="205"/>
      <c r="G9" s="206"/>
      <c r="H9" s="207"/>
      <c r="I9" s="208"/>
      <c r="J9" s="209"/>
      <c r="K9" s="209"/>
      <c r="L9" s="204"/>
      <c r="M9" s="210"/>
      <c r="N9" s="211"/>
      <c r="O9" s="211"/>
      <c r="P9" s="211"/>
      <c r="Q9" s="212"/>
      <c r="R9" s="211"/>
      <c r="S9" s="211"/>
      <c r="T9" s="211"/>
      <c r="U9" s="212"/>
      <c r="V9" s="211"/>
      <c r="W9" s="213"/>
      <c r="X9" s="213"/>
      <c r="Y9" s="202"/>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c r="HW9" s="214"/>
      <c r="HX9" s="214"/>
      <c r="HY9" s="214"/>
      <c r="HZ9" s="214"/>
      <c r="IA9" s="214"/>
      <c r="IB9" s="214"/>
      <c r="IC9" s="214"/>
      <c r="ID9" s="214"/>
      <c r="IE9" s="214"/>
      <c r="IF9" s="214"/>
      <c r="IG9" s="214"/>
      <c r="IH9" s="214"/>
      <c r="II9" s="214"/>
      <c r="IJ9" s="214"/>
      <c r="IK9" s="214"/>
    </row>
    <row r="10" spans="1:245" s="215" customFormat="1" ht="12.75" customHeight="1">
      <c r="A10" s="201"/>
      <c r="B10" s="202"/>
      <c r="C10" s="203"/>
      <c r="D10" s="204"/>
      <c r="E10" s="205"/>
      <c r="F10" s="205"/>
      <c r="G10" s="206"/>
      <c r="H10" s="207"/>
      <c r="I10" s="216"/>
      <c r="J10" s="209"/>
      <c r="K10" s="209"/>
      <c r="L10" s="204"/>
      <c r="M10" s="210"/>
      <c r="N10" s="211"/>
      <c r="O10" s="211"/>
      <c r="P10" s="211"/>
      <c r="Q10" s="212"/>
      <c r="R10" s="211"/>
      <c r="S10" s="211"/>
      <c r="T10" s="211"/>
      <c r="U10" s="212"/>
      <c r="V10" s="211"/>
      <c r="W10" s="213"/>
      <c r="X10" s="213"/>
      <c r="Y10" s="202"/>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row>
    <row r="11" spans="1:245" s="215" customFormat="1" ht="12.75" customHeight="1">
      <c r="A11" s="201"/>
      <c r="B11" s="202"/>
      <c r="C11" s="203"/>
      <c r="D11" s="204"/>
      <c r="E11" s="205"/>
      <c r="F11" s="205"/>
      <c r="G11" s="206"/>
      <c r="H11" s="207"/>
      <c r="I11" s="216"/>
      <c r="J11" s="209"/>
      <c r="K11" s="209"/>
      <c r="L11" s="204"/>
      <c r="M11" s="217"/>
      <c r="N11" s="211"/>
      <c r="O11" s="211"/>
      <c r="P11" s="211"/>
      <c r="Q11" s="211"/>
      <c r="R11" s="211"/>
      <c r="S11" s="211"/>
      <c r="T11" s="211"/>
      <c r="U11" s="211"/>
      <c r="V11" s="211"/>
      <c r="W11" s="213"/>
      <c r="X11" s="213"/>
      <c r="Y11" s="202"/>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row>
    <row r="12" spans="1:245" s="215" customFormat="1" ht="12.75" customHeight="1">
      <c r="A12" s="201"/>
      <c r="B12" s="202"/>
      <c r="C12" s="203"/>
      <c r="D12" s="204"/>
      <c r="E12" s="205"/>
      <c r="F12" s="205"/>
      <c r="G12" s="218"/>
      <c r="H12" s="207"/>
      <c r="I12" s="216"/>
      <c r="J12" s="209"/>
      <c r="K12" s="209"/>
      <c r="L12" s="204"/>
      <c r="M12" s="210"/>
      <c r="N12" s="211"/>
      <c r="O12" s="211"/>
      <c r="P12" s="211"/>
      <c r="Q12" s="212"/>
      <c r="R12" s="211"/>
      <c r="S12" s="211"/>
      <c r="T12" s="211"/>
      <c r="U12" s="212"/>
      <c r="V12" s="211"/>
      <c r="W12" s="213"/>
      <c r="X12" s="213"/>
      <c r="Y12" s="202"/>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row>
    <row r="13" spans="1:245" s="215" customFormat="1" ht="12.75" customHeight="1">
      <c r="A13" s="201"/>
      <c r="B13" s="202"/>
      <c r="C13" s="203"/>
      <c r="D13" s="204"/>
      <c r="E13" s="205"/>
      <c r="F13" s="205"/>
      <c r="G13" s="218"/>
      <c r="H13" s="207"/>
      <c r="I13" s="216"/>
      <c r="J13" s="209"/>
      <c r="K13" s="209"/>
      <c r="L13" s="204"/>
      <c r="M13" s="210"/>
      <c r="N13" s="211"/>
      <c r="O13" s="211"/>
      <c r="P13" s="211"/>
      <c r="Q13" s="212"/>
      <c r="R13" s="211"/>
      <c r="S13" s="211"/>
      <c r="T13" s="211"/>
      <c r="U13" s="212"/>
      <c r="V13" s="211"/>
      <c r="W13" s="213"/>
      <c r="X13" s="213"/>
      <c r="Y13" s="202"/>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row>
    <row r="14" spans="1:245" s="215" customFormat="1" ht="12.75" customHeight="1">
      <c r="A14" s="201"/>
      <c r="B14" s="202"/>
      <c r="C14" s="203"/>
      <c r="D14" s="204"/>
      <c r="E14" s="205"/>
      <c r="F14" s="205"/>
      <c r="G14" s="218"/>
      <c r="H14" s="207"/>
      <c r="I14" s="216"/>
      <c r="J14" s="209"/>
      <c r="K14" s="209"/>
      <c r="L14" s="204"/>
      <c r="M14" s="210"/>
      <c r="N14" s="211"/>
      <c r="O14" s="211"/>
      <c r="P14" s="211"/>
      <c r="Q14" s="212"/>
      <c r="R14" s="211"/>
      <c r="S14" s="211"/>
      <c r="T14" s="211"/>
      <c r="U14" s="212"/>
      <c r="V14" s="211"/>
      <c r="W14" s="213"/>
      <c r="X14" s="213"/>
      <c r="Y14" s="202"/>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row>
    <row r="15" spans="1:245" s="214" customFormat="1" ht="12.75" customHeight="1">
      <c r="A15" s="201"/>
      <c r="B15" s="202"/>
      <c r="C15" s="203"/>
      <c r="D15" s="204"/>
      <c r="E15" s="205"/>
      <c r="F15" s="205"/>
      <c r="G15" s="206"/>
      <c r="H15" s="207"/>
      <c r="I15" s="216"/>
      <c r="J15" s="209"/>
      <c r="K15" s="209"/>
      <c r="L15" s="204"/>
      <c r="M15" s="210"/>
      <c r="N15" s="211"/>
      <c r="O15" s="211"/>
      <c r="P15" s="211"/>
      <c r="Q15" s="211"/>
      <c r="R15" s="211"/>
      <c r="S15" s="211"/>
      <c r="T15" s="211"/>
      <c r="U15" s="211"/>
      <c r="V15" s="211"/>
      <c r="W15" s="213"/>
      <c r="X15" s="213"/>
      <c r="Y15" s="202"/>
    </row>
    <row r="16" spans="1:245" s="232" customFormat="1" ht="12.75" customHeight="1">
      <c r="A16" s="219"/>
      <c r="B16" s="86"/>
      <c r="C16" s="220"/>
      <c r="D16" s="221"/>
      <c r="E16" s="222"/>
      <c r="F16" s="223"/>
      <c r="G16" s="224"/>
      <c r="H16" s="225"/>
      <c r="I16" s="226"/>
      <c r="J16" s="227"/>
      <c r="K16" s="227"/>
      <c r="L16" s="221"/>
      <c r="M16" s="228"/>
      <c r="N16" s="229"/>
      <c r="O16" s="229"/>
      <c r="P16" s="229"/>
      <c r="Q16" s="230"/>
      <c r="R16" s="229"/>
      <c r="S16" s="229"/>
      <c r="T16" s="229"/>
      <c r="U16" s="230"/>
      <c r="V16" s="229"/>
      <c r="W16" s="231"/>
      <c r="X16" s="231"/>
      <c r="Y16" s="86"/>
    </row>
    <row r="17" spans="1:25" s="232" customFormat="1" ht="12.75" customHeight="1">
      <c r="A17" s="219"/>
      <c r="B17" s="86"/>
      <c r="C17" s="220"/>
      <c r="D17" s="221"/>
      <c r="E17" s="233"/>
      <c r="F17" s="233"/>
      <c r="G17" s="234"/>
      <c r="H17" s="235"/>
      <c r="I17" s="236"/>
      <c r="J17" s="227"/>
      <c r="K17" s="227"/>
      <c r="L17" s="221"/>
      <c r="M17" s="228"/>
      <c r="N17" s="229"/>
      <c r="O17" s="229"/>
      <c r="P17" s="229"/>
      <c r="Q17" s="230"/>
      <c r="R17" s="229"/>
      <c r="S17" s="229"/>
      <c r="T17" s="229"/>
      <c r="U17" s="230"/>
      <c r="V17" s="229"/>
      <c r="W17" s="231"/>
      <c r="X17" s="231"/>
      <c r="Y17" s="86"/>
    </row>
    <row r="18" spans="1:25" s="232" customFormat="1" ht="12.75" customHeight="1">
      <c r="A18" s="219"/>
      <c r="B18" s="86"/>
      <c r="C18" s="220"/>
      <c r="D18" s="221"/>
      <c r="E18" s="223"/>
      <c r="F18" s="223"/>
      <c r="G18" s="237"/>
      <c r="H18" s="225"/>
      <c r="I18" s="226"/>
      <c r="J18" s="227"/>
      <c r="K18" s="227"/>
      <c r="L18" s="221"/>
      <c r="M18" s="228"/>
      <c r="N18" s="229"/>
      <c r="O18" s="229"/>
      <c r="P18" s="229"/>
      <c r="Q18" s="230"/>
      <c r="R18" s="229"/>
      <c r="S18" s="229"/>
      <c r="T18" s="229"/>
      <c r="U18" s="230"/>
      <c r="V18" s="229"/>
      <c r="W18" s="231"/>
      <c r="X18" s="231"/>
      <c r="Y18" s="86"/>
    </row>
    <row r="19" spans="1:25" s="232" customFormat="1" ht="12.75" customHeight="1">
      <c r="A19" s="219"/>
      <c r="B19" s="86"/>
      <c r="C19" s="220"/>
      <c r="D19" s="221"/>
      <c r="E19" s="223"/>
      <c r="F19" s="223"/>
      <c r="G19" s="234"/>
      <c r="H19" s="225"/>
      <c r="I19" s="226"/>
      <c r="J19" s="227"/>
      <c r="K19" s="227"/>
      <c r="L19" s="221"/>
      <c r="M19" s="228"/>
      <c r="N19" s="229"/>
      <c r="O19" s="229"/>
      <c r="P19" s="229"/>
      <c r="Q19" s="230"/>
      <c r="R19" s="229"/>
      <c r="S19" s="229"/>
      <c r="T19" s="229"/>
      <c r="U19" s="230"/>
      <c r="V19" s="229"/>
      <c r="W19" s="231"/>
      <c r="X19" s="231"/>
      <c r="Y19" s="86"/>
    </row>
    <row r="20" spans="1:25" s="232" customFormat="1" ht="12.75" customHeight="1">
      <c r="A20" s="219"/>
      <c r="B20" s="86"/>
      <c r="C20" s="220"/>
      <c r="D20" s="221"/>
      <c r="E20" s="223"/>
      <c r="F20" s="223"/>
      <c r="G20" s="234"/>
      <c r="H20" s="225"/>
      <c r="I20" s="226"/>
      <c r="J20" s="227"/>
      <c r="K20" s="227"/>
      <c r="L20" s="221"/>
      <c r="M20" s="228"/>
      <c r="N20" s="229"/>
      <c r="O20" s="229"/>
      <c r="P20" s="229"/>
      <c r="Q20" s="230"/>
      <c r="R20" s="229"/>
      <c r="S20" s="229"/>
      <c r="T20" s="229"/>
      <c r="U20" s="230"/>
      <c r="V20" s="229"/>
      <c r="W20" s="231"/>
      <c r="X20" s="231"/>
      <c r="Y20" s="86"/>
    </row>
    <row r="21" spans="1:25" s="232" customFormat="1" ht="12.75" customHeight="1">
      <c r="A21" s="219"/>
      <c r="B21" s="86"/>
      <c r="C21" s="220"/>
      <c r="D21" s="221"/>
      <c r="E21" s="223"/>
      <c r="F21" s="223"/>
      <c r="G21" s="237"/>
      <c r="H21" s="225"/>
      <c r="I21" s="226"/>
      <c r="J21" s="227"/>
      <c r="K21" s="227"/>
      <c r="L21" s="221"/>
      <c r="M21" s="228"/>
      <c r="N21" s="229"/>
      <c r="O21" s="229"/>
      <c r="P21" s="229"/>
      <c r="Q21" s="229"/>
      <c r="R21" s="229"/>
      <c r="S21" s="229"/>
      <c r="T21" s="229"/>
      <c r="U21" s="229"/>
      <c r="V21" s="229"/>
      <c r="W21" s="231"/>
      <c r="X21" s="231"/>
      <c r="Y21" s="86"/>
    </row>
    <row r="22" spans="1:25" s="232" customFormat="1" ht="12.75" customHeight="1">
      <c r="A22" s="219"/>
      <c r="B22" s="86"/>
      <c r="C22" s="220"/>
      <c r="D22" s="221"/>
      <c r="E22" s="223"/>
      <c r="F22" s="223"/>
      <c r="G22" s="224"/>
      <c r="H22" s="225"/>
      <c r="I22" s="226"/>
      <c r="J22" s="227"/>
      <c r="K22" s="227"/>
      <c r="L22" s="221"/>
      <c r="M22" s="228"/>
      <c r="N22" s="229"/>
      <c r="O22" s="229"/>
      <c r="P22" s="229"/>
      <c r="Q22" s="230"/>
      <c r="R22" s="229"/>
      <c r="S22" s="229"/>
      <c r="T22" s="229"/>
      <c r="U22" s="230"/>
      <c r="V22" s="229"/>
      <c r="W22" s="231"/>
      <c r="X22" s="231"/>
      <c r="Y22" s="86"/>
    </row>
    <row r="23" spans="1:25" s="232" customFormat="1" ht="12.75" customHeight="1">
      <c r="A23" s="219"/>
      <c r="B23" s="86"/>
      <c r="C23" s="220"/>
      <c r="D23" s="221"/>
      <c r="E23" s="223"/>
      <c r="F23" s="223"/>
      <c r="G23" s="234"/>
      <c r="H23" s="225"/>
      <c r="I23" s="226"/>
      <c r="J23" s="227"/>
      <c r="K23" s="227"/>
      <c r="L23" s="221"/>
      <c r="M23" s="228"/>
      <c r="N23" s="229"/>
      <c r="O23" s="229"/>
      <c r="P23" s="229"/>
      <c r="Q23" s="230"/>
      <c r="R23" s="229"/>
      <c r="S23" s="229"/>
      <c r="T23" s="229"/>
      <c r="U23" s="230"/>
      <c r="V23" s="229"/>
      <c r="W23" s="231"/>
      <c r="X23" s="231"/>
      <c r="Y23" s="86"/>
    </row>
    <row r="24" spans="1:25" s="232" customFormat="1" ht="12.75" customHeight="1">
      <c r="A24" s="219"/>
      <c r="B24" s="86"/>
      <c r="C24" s="220"/>
      <c r="D24" s="221"/>
      <c r="E24" s="223"/>
      <c r="F24" s="223"/>
      <c r="G24" s="234"/>
      <c r="H24" s="225"/>
      <c r="I24" s="226"/>
      <c r="J24" s="227"/>
      <c r="K24" s="227"/>
      <c r="L24" s="221"/>
      <c r="M24" s="228"/>
      <c r="N24" s="229"/>
      <c r="O24" s="229"/>
      <c r="P24" s="229"/>
      <c r="Q24" s="230"/>
      <c r="R24" s="229"/>
      <c r="S24" s="229"/>
      <c r="T24" s="229"/>
      <c r="U24" s="230"/>
      <c r="V24" s="229"/>
      <c r="W24" s="231"/>
      <c r="X24" s="231"/>
      <c r="Y24" s="86"/>
    </row>
    <row r="25" spans="1:25" s="232" customFormat="1" ht="12.75" customHeight="1">
      <c r="A25" s="219"/>
      <c r="B25" s="86"/>
      <c r="C25" s="220"/>
      <c r="D25" s="221"/>
      <c r="E25" s="223"/>
      <c r="F25" s="223"/>
      <c r="G25" s="238"/>
      <c r="H25" s="225"/>
      <c r="I25" s="226"/>
      <c r="J25" s="227"/>
      <c r="K25" s="227"/>
      <c r="L25" s="221"/>
      <c r="M25" s="228"/>
      <c r="N25" s="229"/>
      <c r="O25" s="229"/>
      <c r="P25" s="229"/>
      <c r="Q25" s="230"/>
      <c r="R25" s="229"/>
      <c r="S25" s="229"/>
      <c r="T25" s="229"/>
      <c r="U25" s="230"/>
      <c r="V25" s="229"/>
      <c r="W25" s="231"/>
      <c r="X25" s="231"/>
      <c r="Y25" s="86"/>
    </row>
    <row r="26" spans="1:25" s="232" customFormat="1" ht="12.75" customHeight="1">
      <c r="A26" s="219"/>
      <c r="B26" s="86"/>
      <c r="C26" s="220"/>
      <c r="D26" s="221"/>
      <c r="E26" s="223"/>
      <c r="F26" s="223"/>
      <c r="G26" s="224"/>
      <c r="H26" s="225"/>
      <c r="I26" s="226"/>
      <c r="J26" s="227"/>
      <c r="K26" s="227"/>
      <c r="L26" s="221"/>
      <c r="M26" s="228"/>
      <c r="N26" s="229"/>
      <c r="O26" s="229"/>
      <c r="P26" s="229"/>
      <c r="Q26" s="230"/>
      <c r="R26" s="229"/>
      <c r="S26" s="229"/>
      <c r="T26" s="229"/>
      <c r="U26" s="230"/>
      <c r="V26" s="229"/>
      <c r="W26" s="231"/>
      <c r="X26" s="231"/>
      <c r="Y26" s="86"/>
    </row>
    <row r="27" spans="1:25" s="232" customFormat="1" ht="12.75" customHeight="1">
      <c r="A27" s="219"/>
      <c r="B27" s="86"/>
      <c r="C27" s="220"/>
      <c r="D27" s="221"/>
      <c r="E27" s="223"/>
      <c r="F27" s="223"/>
      <c r="G27" s="224"/>
      <c r="H27" s="225"/>
      <c r="I27" s="226"/>
      <c r="J27" s="227"/>
      <c r="K27" s="227"/>
      <c r="L27" s="221"/>
      <c r="M27" s="228"/>
      <c r="N27" s="229"/>
      <c r="O27" s="229"/>
      <c r="P27" s="229"/>
      <c r="Q27" s="229"/>
      <c r="R27" s="229"/>
      <c r="S27" s="229"/>
      <c r="T27" s="229"/>
      <c r="U27" s="223"/>
      <c r="V27" s="229"/>
      <c r="W27" s="239"/>
      <c r="X27" s="239"/>
      <c r="Y27" s="86"/>
    </row>
    <row r="28" spans="1:25" s="232" customFormat="1" ht="12.75" customHeight="1">
      <c r="A28" s="219"/>
      <c r="B28" s="86"/>
      <c r="C28" s="220"/>
      <c r="D28" s="221"/>
      <c r="E28" s="222"/>
      <c r="F28" s="223"/>
      <c r="G28" s="240"/>
      <c r="H28" s="225"/>
      <c r="I28" s="226"/>
      <c r="J28" s="227"/>
      <c r="K28" s="227"/>
      <c r="L28" s="221"/>
      <c r="M28" s="228"/>
      <c r="N28" s="229"/>
      <c r="O28" s="229"/>
      <c r="P28" s="229"/>
      <c r="Q28" s="229"/>
      <c r="R28" s="229"/>
      <c r="S28" s="229"/>
      <c r="T28" s="229"/>
      <c r="U28" s="223"/>
      <c r="V28" s="229"/>
      <c r="W28" s="239"/>
      <c r="X28" s="239"/>
      <c r="Y28" s="86"/>
    </row>
    <row r="29" spans="1:25" s="232" customFormat="1" ht="12.75" customHeight="1">
      <c r="A29" s="219"/>
      <c r="B29" s="86"/>
      <c r="C29" s="220"/>
      <c r="D29" s="221"/>
      <c r="E29" s="223"/>
      <c r="F29" s="223"/>
      <c r="G29" s="234"/>
      <c r="H29" s="225"/>
      <c r="I29" s="226"/>
      <c r="J29" s="227"/>
      <c r="K29" s="227"/>
      <c r="L29" s="221"/>
      <c r="M29" s="228"/>
      <c r="N29" s="229"/>
      <c r="O29" s="229"/>
      <c r="P29" s="229"/>
      <c r="Q29" s="229"/>
      <c r="R29" s="229"/>
      <c r="S29" s="229"/>
      <c r="T29" s="229"/>
      <c r="U29" s="223"/>
      <c r="V29" s="229"/>
      <c r="W29" s="239"/>
      <c r="X29" s="239"/>
      <c r="Y29" s="86"/>
    </row>
    <row r="30" spans="1:25" s="232" customFormat="1" ht="12.75" customHeight="1">
      <c r="A30" s="219"/>
      <c r="B30" s="86"/>
      <c r="C30" s="220"/>
      <c r="D30" s="241"/>
      <c r="E30" s="241"/>
      <c r="F30" s="223"/>
      <c r="G30" s="234"/>
      <c r="H30" s="225"/>
      <c r="I30" s="226"/>
      <c r="J30" s="227"/>
      <c r="K30" s="227"/>
      <c r="L30" s="241"/>
      <c r="M30" s="242"/>
      <c r="N30" s="229"/>
      <c r="O30" s="229"/>
      <c r="P30" s="229"/>
      <c r="Q30" s="229"/>
      <c r="R30" s="229"/>
      <c r="S30" s="229"/>
      <c r="T30" s="229"/>
      <c r="U30" s="223"/>
      <c r="V30" s="229"/>
      <c r="W30" s="239"/>
      <c r="X30" s="239"/>
      <c r="Y30" s="86"/>
    </row>
    <row r="31" spans="1:25" s="232" customFormat="1" ht="12.75" customHeight="1">
      <c r="A31" s="219"/>
      <c r="B31" s="86"/>
      <c r="C31" s="220"/>
      <c r="D31" s="221"/>
      <c r="E31" s="223"/>
      <c r="F31" s="223"/>
      <c r="G31" s="224"/>
      <c r="H31" s="225"/>
      <c r="I31" s="226"/>
      <c r="J31" s="227"/>
      <c r="K31" s="227"/>
      <c r="L31" s="221"/>
      <c r="M31" s="228"/>
      <c r="N31" s="229"/>
      <c r="O31" s="229"/>
      <c r="P31" s="229"/>
      <c r="Q31" s="229"/>
      <c r="R31" s="229"/>
      <c r="S31" s="229"/>
      <c r="T31" s="229"/>
      <c r="U31" s="223"/>
      <c r="V31" s="229"/>
      <c r="W31" s="239"/>
      <c r="X31" s="239"/>
      <c r="Y31" s="86"/>
    </row>
    <row r="32" spans="1:25" s="232" customFormat="1" ht="12.75" customHeight="1">
      <c r="A32" s="219"/>
      <c r="B32" s="86"/>
      <c r="C32" s="220"/>
      <c r="D32" s="221"/>
      <c r="E32" s="223"/>
      <c r="F32" s="223"/>
      <c r="G32" s="234"/>
      <c r="H32" s="225"/>
      <c r="I32" s="226"/>
      <c r="J32" s="227"/>
      <c r="K32" s="227"/>
      <c r="L32" s="221"/>
      <c r="M32" s="228"/>
      <c r="N32" s="229"/>
      <c r="O32" s="229"/>
      <c r="P32" s="229"/>
      <c r="Q32" s="230"/>
      <c r="R32" s="229"/>
      <c r="S32" s="229"/>
      <c r="T32" s="229"/>
      <c r="U32" s="230"/>
      <c r="V32" s="229"/>
      <c r="W32" s="231"/>
      <c r="X32" s="231"/>
      <c r="Y32" s="86"/>
    </row>
    <row r="33" spans="1:25" s="232" customFormat="1" ht="12.75" customHeight="1">
      <c r="A33" s="219"/>
      <c r="B33" s="86"/>
      <c r="C33" s="220"/>
      <c r="D33" s="221"/>
      <c r="E33" s="223"/>
      <c r="F33" s="223"/>
      <c r="G33" s="234"/>
      <c r="H33" s="225"/>
      <c r="I33" s="226"/>
      <c r="J33" s="227"/>
      <c r="K33" s="227"/>
      <c r="L33" s="221"/>
      <c r="M33" s="228"/>
      <c r="N33" s="229"/>
      <c r="O33" s="229"/>
      <c r="P33" s="229"/>
      <c r="Q33" s="230"/>
      <c r="R33" s="229"/>
      <c r="S33" s="229"/>
      <c r="T33" s="229"/>
      <c r="U33" s="230"/>
      <c r="V33" s="229"/>
      <c r="W33" s="231"/>
      <c r="X33" s="231"/>
      <c r="Y33" s="86"/>
    </row>
    <row r="34" spans="1:25" s="232" customFormat="1" ht="12.75" customHeight="1">
      <c r="A34" s="219"/>
      <c r="B34" s="86"/>
      <c r="C34" s="220"/>
      <c r="D34" s="221"/>
      <c r="E34" s="223"/>
      <c r="F34" s="223"/>
      <c r="G34" s="234"/>
      <c r="H34" s="225"/>
      <c r="I34" s="226"/>
      <c r="J34" s="227"/>
      <c r="K34" s="227"/>
      <c r="L34" s="221"/>
      <c r="M34" s="228"/>
      <c r="N34" s="229"/>
      <c r="O34" s="229"/>
      <c r="P34" s="229"/>
      <c r="Q34" s="230"/>
      <c r="R34" s="229"/>
      <c r="S34" s="229"/>
      <c r="T34" s="229"/>
      <c r="U34" s="230"/>
      <c r="V34" s="229"/>
      <c r="W34" s="231"/>
      <c r="X34" s="231"/>
      <c r="Y34" s="86"/>
    </row>
    <row r="35" spans="1:25" s="232" customFormat="1" ht="12.75" customHeight="1">
      <c r="A35" s="219"/>
      <c r="B35" s="86"/>
      <c r="C35" s="220"/>
      <c r="D35" s="221"/>
      <c r="E35" s="223"/>
      <c r="F35" s="223"/>
      <c r="G35" s="224"/>
      <c r="H35" s="225"/>
      <c r="I35" s="226"/>
      <c r="J35" s="227"/>
      <c r="K35" s="227"/>
      <c r="L35" s="221"/>
      <c r="M35" s="228"/>
      <c r="N35" s="229"/>
      <c r="O35" s="229"/>
      <c r="P35" s="229"/>
      <c r="Q35" s="229"/>
      <c r="R35" s="229"/>
      <c r="S35" s="229"/>
      <c r="T35" s="229"/>
      <c r="U35" s="223"/>
      <c r="V35" s="229"/>
      <c r="W35" s="239"/>
      <c r="X35" s="239"/>
      <c r="Y35" s="86"/>
    </row>
    <row r="36" spans="1:25" s="232" customFormat="1" ht="12.75" customHeight="1">
      <c r="A36" s="219"/>
      <c r="B36" s="86"/>
      <c r="C36" s="220"/>
      <c r="D36" s="221"/>
      <c r="E36" s="222"/>
      <c r="F36" s="223"/>
      <c r="G36" s="238"/>
      <c r="H36" s="243"/>
      <c r="I36" s="226"/>
      <c r="J36" s="227"/>
      <c r="K36" s="227"/>
      <c r="L36" s="221"/>
      <c r="M36" s="228"/>
      <c r="N36" s="229"/>
      <c r="O36" s="229"/>
      <c r="P36" s="229"/>
      <c r="Q36" s="230"/>
      <c r="R36" s="229"/>
      <c r="S36" s="229"/>
      <c r="T36" s="229"/>
      <c r="U36" s="230"/>
      <c r="V36" s="229"/>
      <c r="W36" s="231"/>
      <c r="X36" s="231"/>
      <c r="Y36" s="86"/>
    </row>
    <row r="37" spans="1:25" s="232" customFormat="1" ht="12.75" customHeight="1">
      <c r="A37" s="219"/>
      <c r="B37" s="86"/>
      <c r="C37" s="220"/>
      <c r="D37" s="221"/>
      <c r="E37" s="222"/>
      <c r="F37" s="223"/>
      <c r="G37" s="238"/>
      <c r="H37" s="243"/>
      <c r="I37" s="226"/>
      <c r="J37" s="227"/>
      <c r="K37" s="227"/>
      <c r="L37" s="221"/>
      <c r="M37" s="228"/>
      <c r="N37" s="229"/>
      <c r="O37" s="229"/>
      <c r="P37" s="229"/>
      <c r="Q37" s="230"/>
      <c r="R37" s="229"/>
      <c r="S37" s="229"/>
      <c r="T37" s="229"/>
      <c r="U37" s="230"/>
      <c r="V37" s="229"/>
      <c r="W37" s="231"/>
      <c r="X37" s="231"/>
      <c r="Y37" s="86"/>
    </row>
    <row r="38" spans="1:25" s="232" customFormat="1" ht="12.75" customHeight="1">
      <c r="A38" s="219"/>
      <c r="B38" s="86"/>
      <c r="C38" s="220"/>
      <c r="D38" s="221"/>
      <c r="E38" s="223"/>
      <c r="F38" s="223"/>
      <c r="G38" s="237"/>
      <c r="H38" s="243"/>
      <c r="I38" s="226"/>
      <c r="J38" s="227"/>
      <c r="K38" s="227"/>
      <c r="L38" s="221"/>
      <c r="M38" s="228"/>
      <c r="N38" s="229"/>
      <c r="O38" s="229"/>
      <c r="P38" s="229"/>
      <c r="Q38" s="230"/>
      <c r="R38" s="229"/>
      <c r="S38" s="229"/>
      <c r="T38" s="229"/>
      <c r="U38" s="230"/>
      <c r="V38" s="229"/>
      <c r="W38" s="231"/>
      <c r="X38" s="231"/>
      <c r="Y38" s="86"/>
    </row>
    <row r="39" spans="1:25" s="232" customFormat="1" ht="12.75" customHeight="1">
      <c r="A39" s="219"/>
      <c r="B39" s="86"/>
      <c r="C39" s="220"/>
      <c r="D39" s="221"/>
      <c r="E39" s="222"/>
      <c r="F39" s="222"/>
      <c r="G39" s="234"/>
      <c r="H39" s="243"/>
      <c r="I39" s="244"/>
      <c r="J39" s="227"/>
      <c r="K39" s="227"/>
      <c r="L39" s="245"/>
      <c r="M39" s="228"/>
      <c r="N39" s="229"/>
      <c r="O39" s="229"/>
      <c r="P39" s="229"/>
      <c r="Q39" s="229"/>
      <c r="R39" s="229"/>
      <c r="S39" s="229"/>
      <c r="T39" s="229"/>
      <c r="U39" s="223"/>
      <c r="V39" s="229"/>
      <c r="W39" s="239"/>
      <c r="X39" s="239"/>
      <c r="Y39" s="86"/>
    </row>
    <row r="40" spans="1:25" s="232" customFormat="1" ht="12.75" customHeight="1">
      <c r="A40" s="246"/>
      <c r="B40" s="247"/>
      <c r="C40" s="220"/>
      <c r="D40" s="221"/>
      <c r="E40" s="222"/>
      <c r="F40" s="222"/>
      <c r="G40" s="238"/>
      <c r="H40" s="243"/>
      <c r="I40" s="244"/>
      <c r="J40" s="227"/>
      <c r="K40" s="227"/>
      <c r="L40" s="245"/>
      <c r="M40" s="228"/>
      <c r="N40" s="229"/>
      <c r="O40" s="229"/>
      <c r="P40" s="229"/>
      <c r="Q40" s="229"/>
      <c r="R40" s="229"/>
      <c r="S40" s="229"/>
      <c r="T40" s="229"/>
      <c r="U40" s="223"/>
      <c r="V40" s="229"/>
      <c r="W40" s="239"/>
      <c r="X40" s="239"/>
      <c r="Y40" s="247"/>
    </row>
    <row r="41" spans="1:25" s="232" customFormat="1" ht="12.75" customHeight="1">
      <c r="A41" s="219"/>
      <c r="B41" s="86"/>
      <c r="C41" s="220"/>
      <c r="D41" s="221"/>
      <c r="E41" s="222"/>
      <c r="F41" s="222"/>
      <c r="G41" s="234"/>
      <c r="H41" s="243"/>
      <c r="I41" s="244"/>
      <c r="J41" s="227"/>
      <c r="K41" s="227"/>
      <c r="L41" s="245"/>
      <c r="M41" s="228"/>
      <c r="N41" s="229"/>
      <c r="O41" s="229"/>
      <c r="P41" s="229"/>
      <c r="Q41" s="229"/>
      <c r="R41" s="229"/>
      <c r="S41" s="229"/>
      <c r="T41" s="229"/>
      <c r="U41" s="229"/>
      <c r="V41" s="229"/>
      <c r="W41" s="239"/>
      <c r="X41" s="239"/>
      <c r="Y41" s="86"/>
    </row>
    <row r="42" spans="1:25" s="232" customFormat="1" ht="12.75" customHeight="1">
      <c r="A42" s="219"/>
      <c r="B42" s="86"/>
      <c r="C42" s="220"/>
      <c r="D42" s="248"/>
      <c r="E42" s="221"/>
      <c r="F42" s="221"/>
      <c r="G42" s="234"/>
      <c r="H42" s="249"/>
      <c r="I42" s="236"/>
      <c r="J42" s="250"/>
      <c r="K42" s="250"/>
      <c r="L42" s="245"/>
      <c r="M42" s="228"/>
      <c r="N42" s="229"/>
      <c r="O42" s="229"/>
      <c r="P42" s="229"/>
      <c r="Q42" s="229"/>
      <c r="R42" s="229"/>
      <c r="S42" s="229"/>
      <c r="T42" s="229"/>
      <c r="U42" s="222"/>
      <c r="V42" s="229"/>
      <c r="W42" s="239"/>
      <c r="X42" s="239"/>
      <c r="Y42" s="86"/>
    </row>
    <row r="43" spans="1:25" s="232" customFormat="1" ht="20.100000000000001" customHeight="1">
      <c r="D43" s="251"/>
      <c r="G43" s="252"/>
      <c r="H43" s="253"/>
      <c r="I43" s="254"/>
      <c r="L43" s="255"/>
      <c r="M43" s="256"/>
      <c r="Y43" s="86"/>
    </row>
    <row r="44" spans="1:25" s="232" customFormat="1" ht="20.100000000000001" customHeight="1">
      <c r="D44" s="251"/>
      <c r="E44" s="257"/>
      <c r="F44" s="258"/>
      <c r="G44" s="252"/>
      <c r="H44" s="253"/>
      <c r="I44" s="254"/>
      <c r="L44" s="255"/>
      <c r="M44" s="256"/>
    </row>
  </sheetData>
  <mergeCells count="7">
    <mergeCell ref="A7:F7"/>
    <mergeCell ref="A1:F1"/>
    <mergeCell ref="A4:F4"/>
    <mergeCell ref="A2:F2"/>
    <mergeCell ref="A6:F6"/>
    <mergeCell ref="A3:F3"/>
    <mergeCell ref="A5:F5"/>
  </mergeCells>
  <hyperlinks>
    <hyperlink ref="A4:F4" r:id="rId1" display="Das Heft gibt es auch als PDF: www.nlwkn.niedersachsen.de/download/161207."/>
  </hyperlinks>
  <pageMargins left="0.78740157480314965" right="0.78740157480314965" top="0.98425196850393704" bottom="0.98425196850393704" header="0.51181102362204722" footer="0.51181102362204722"/>
  <pageSetup paperSize="9" scale="85" orientation="portrait"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E52" sqref="E52"/>
    </sheetView>
  </sheetViews>
  <sheetFormatPr baseColWidth="10" defaultRowHeight="14.25"/>
  <cols>
    <col min="9" max="9" width="9" customWidth="1"/>
  </cols>
  <sheetData/>
  <pageMargins left="0.70866141732283472" right="0.70866141732283472"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116"/>
  <sheetViews>
    <sheetView showGridLines="0" view="pageBreakPreview" zoomScale="90" zoomScaleNormal="90" zoomScaleSheetLayoutView="90" workbookViewId="0">
      <pane ySplit="3" topLeftCell="A4" activePane="bottomLeft" state="frozen"/>
      <selection pane="bottomLeft" activeCell="F9" sqref="F9"/>
    </sheetView>
  </sheetViews>
  <sheetFormatPr baseColWidth="10" defaultColWidth="10.25" defaultRowHeight="20.100000000000001" customHeight="1"/>
  <cols>
    <col min="1" max="1" width="6.25" style="1" customWidth="1"/>
    <col min="2" max="2" width="16.625" style="1" customWidth="1"/>
    <col min="3" max="3" width="26.75" style="1" bestFit="1" customWidth="1"/>
    <col min="4" max="4" width="16.5" style="59" customWidth="1"/>
    <col min="5" max="5" width="12.125" style="1" customWidth="1"/>
    <col min="6" max="6" width="10" style="1" customWidth="1"/>
    <col min="7" max="7" width="9.625" style="89" bestFit="1" customWidth="1"/>
    <col min="8" max="8" width="7.5" style="68" customWidth="1"/>
    <col min="9" max="9" width="8.875" style="34" customWidth="1"/>
    <col min="10" max="10" width="8.125" style="1" customWidth="1"/>
    <col min="11" max="11" width="6.625" style="1" customWidth="1"/>
    <col min="12" max="12" width="8.375" style="30" customWidth="1"/>
    <col min="13" max="13" width="7.5" style="19" customWidth="1"/>
    <col min="14" max="16" width="9.25" style="1" customWidth="1"/>
    <col min="17" max="17" width="1.5" style="1" customWidth="1"/>
    <col min="18" max="20" width="9.25" style="1" customWidth="1"/>
    <col min="21" max="21" width="1.25" style="1" customWidth="1"/>
    <col min="22" max="22" width="9.5" style="1" customWidth="1"/>
    <col min="23" max="24" width="9.25" style="1" customWidth="1"/>
    <col min="25" max="25" width="17.625" style="1" bestFit="1" customWidth="1"/>
    <col min="26" max="245" width="10.25" style="1" customWidth="1"/>
  </cols>
  <sheetData>
    <row r="1" spans="1:245" s="137" customFormat="1" ht="20.25" customHeight="1">
      <c r="A1" s="135"/>
      <c r="B1" s="131"/>
      <c r="C1" s="132"/>
      <c r="D1" s="278" t="s">
        <v>371</v>
      </c>
      <c r="E1" s="279"/>
      <c r="F1" s="280"/>
      <c r="G1" s="133"/>
      <c r="H1" s="134"/>
      <c r="I1" s="135"/>
      <c r="J1" s="135"/>
      <c r="K1" s="135"/>
      <c r="L1" s="275" t="s">
        <v>372</v>
      </c>
      <c r="M1" s="276"/>
      <c r="N1" s="276"/>
      <c r="O1" s="276"/>
      <c r="P1" s="276"/>
      <c r="Q1" s="276"/>
      <c r="R1" s="276"/>
      <c r="S1" s="276"/>
      <c r="T1" s="276"/>
      <c r="U1" s="276"/>
      <c r="V1" s="276"/>
      <c r="W1" s="276"/>
      <c r="X1" s="277"/>
      <c r="Y1" s="135"/>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row>
    <row r="2" spans="1:245" ht="14.25" customHeight="1">
      <c r="A2" s="138"/>
      <c r="B2" s="69"/>
      <c r="C2" s="70"/>
      <c r="D2" s="71"/>
      <c r="E2" s="72"/>
      <c r="F2" s="72"/>
      <c r="G2" s="116"/>
      <c r="H2" s="114"/>
      <c r="I2" s="73"/>
      <c r="J2" s="73"/>
      <c r="K2" s="73"/>
      <c r="L2" s="74"/>
      <c r="M2" s="75"/>
      <c r="N2" s="76"/>
      <c r="O2" s="69" t="s">
        <v>0</v>
      </c>
      <c r="P2" s="69"/>
      <c r="Q2" s="69"/>
      <c r="R2" s="76"/>
      <c r="S2" s="69" t="s">
        <v>1</v>
      </c>
      <c r="T2" s="69"/>
      <c r="U2" s="69"/>
      <c r="V2" s="76"/>
      <c r="W2" s="69" t="s">
        <v>2</v>
      </c>
      <c r="X2" s="69"/>
      <c r="Y2" s="73"/>
    </row>
    <row r="3" spans="1:245" ht="39" customHeight="1">
      <c r="A3" s="139" t="s">
        <v>3</v>
      </c>
      <c r="B3" s="77" t="s">
        <v>375</v>
      </c>
      <c r="C3" s="78"/>
      <c r="D3" s="79" t="s">
        <v>365</v>
      </c>
      <c r="E3" s="79" t="s">
        <v>364</v>
      </c>
      <c r="F3" s="80" t="s">
        <v>363</v>
      </c>
      <c r="G3" s="117" t="s">
        <v>437</v>
      </c>
      <c r="H3" s="115" t="s">
        <v>362</v>
      </c>
      <c r="I3" s="81" t="s">
        <v>366</v>
      </c>
      <c r="J3" s="81" t="s">
        <v>367</v>
      </c>
      <c r="K3" s="81" t="s">
        <v>368</v>
      </c>
      <c r="L3" s="82" t="s">
        <v>424</v>
      </c>
      <c r="M3" s="83" t="s">
        <v>369</v>
      </c>
      <c r="N3" s="84" t="s">
        <v>363</v>
      </c>
      <c r="O3" s="85" t="s">
        <v>373</v>
      </c>
      <c r="P3" s="85" t="s">
        <v>374</v>
      </c>
      <c r="Q3" s="85"/>
      <c r="R3" s="84" t="s">
        <v>363</v>
      </c>
      <c r="S3" s="85" t="s">
        <v>373</v>
      </c>
      <c r="T3" s="85" t="s">
        <v>374</v>
      </c>
      <c r="U3" s="85"/>
      <c r="V3" s="84" t="s">
        <v>363</v>
      </c>
      <c r="W3" s="85" t="s">
        <v>373</v>
      </c>
      <c r="X3" s="85" t="s">
        <v>374</v>
      </c>
      <c r="Y3" s="121" t="s">
        <v>370</v>
      </c>
    </row>
    <row r="4" spans="1:245" ht="12.75" customHeight="1">
      <c r="A4" s="3" t="s">
        <v>12</v>
      </c>
      <c r="B4" s="4" t="s">
        <v>13</v>
      </c>
      <c r="C4" s="9" t="s">
        <v>14</v>
      </c>
      <c r="D4" s="31">
        <v>211000</v>
      </c>
      <c r="E4" s="26">
        <v>89000</v>
      </c>
      <c r="F4" s="26">
        <v>20000</v>
      </c>
      <c r="G4" s="90" t="s">
        <v>427</v>
      </c>
      <c r="H4" s="64">
        <f t="shared" ref="H4:H50" si="0">(100/E4)*F4</f>
        <v>22.471910112359552</v>
      </c>
      <c r="I4" s="45">
        <v>0.89</v>
      </c>
      <c r="J4" s="42">
        <v>1</v>
      </c>
      <c r="K4" s="2"/>
      <c r="L4" s="31">
        <v>2100</v>
      </c>
      <c r="M4" s="18">
        <f>(E4/100)*1</f>
        <v>890</v>
      </c>
      <c r="N4" s="21">
        <v>360</v>
      </c>
      <c r="O4" s="22">
        <f>(N4/100)*50</f>
        <v>180</v>
      </c>
      <c r="P4" s="16">
        <f>(N4/100)*25</f>
        <v>90</v>
      </c>
      <c r="Q4" s="7"/>
      <c r="R4" s="7"/>
      <c r="S4" s="7"/>
      <c r="T4" s="7"/>
      <c r="U4" s="5"/>
      <c r="V4" s="7"/>
      <c r="W4" s="17"/>
      <c r="X4" s="35"/>
      <c r="Y4" s="119" t="s">
        <v>13</v>
      </c>
    </row>
    <row r="5" spans="1:245" ht="12.75" customHeight="1">
      <c r="A5" s="25" t="s">
        <v>314</v>
      </c>
      <c r="B5" s="4" t="s">
        <v>13</v>
      </c>
      <c r="C5" s="9" t="s">
        <v>309</v>
      </c>
      <c r="D5" s="31">
        <v>10000</v>
      </c>
      <c r="E5" s="5">
        <v>30</v>
      </c>
      <c r="F5" s="5">
        <v>10</v>
      </c>
      <c r="G5" s="91" t="s">
        <v>195</v>
      </c>
      <c r="H5" s="64">
        <f t="shared" si="0"/>
        <v>33.333333333333336</v>
      </c>
      <c r="I5" s="45">
        <v>0.83</v>
      </c>
      <c r="J5" s="42">
        <v>1</v>
      </c>
      <c r="K5" s="2"/>
      <c r="L5" s="31">
        <v>100</v>
      </c>
      <c r="M5" s="18">
        <v>50</v>
      </c>
      <c r="N5" s="21">
        <v>10</v>
      </c>
      <c r="O5" s="22">
        <v>5</v>
      </c>
      <c r="P5" s="16"/>
      <c r="Q5" s="7"/>
      <c r="R5" s="7"/>
      <c r="S5" s="7"/>
      <c r="T5" s="7"/>
      <c r="U5" s="5"/>
      <c r="V5" s="7"/>
      <c r="W5" s="17"/>
      <c r="X5" s="35"/>
      <c r="Y5" s="119" t="s">
        <v>13</v>
      </c>
    </row>
    <row r="6" spans="1:245" ht="12.75" customHeight="1">
      <c r="A6" s="11" t="s">
        <v>15</v>
      </c>
      <c r="B6" s="12" t="s">
        <v>16</v>
      </c>
      <c r="C6" s="13" t="s">
        <v>17</v>
      </c>
      <c r="D6" s="56">
        <v>50000</v>
      </c>
      <c r="E6" s="15">
        <v>35</v>
      </c>
      <c r="F6" s="15">
        <v>5</v>
      </c>
      <c r="G6" s="90" t="s">
        <v>428</v>
      </c>
      <c r="H6" s="64">
        <f t="shared" si="0"/>
        <v>14.285714285714286</v>
      </c>
      <c r="I6" s="54"/>
      <c r="J6" s="41">
        <v>2</v>
      </c>
      <c r="K6" s="14"/>
      <c r="L6" s="56">
        <v>500</v>
      </c>
      <c r="M6" s="148">
        <v>5</v>
      </c>
      <c r="N6" s="21"/>
      <c r="O6" s="22"/>
      <c r="P6" s="16"/>
      <c r="Q6" s="23"/>
      <c r="R6" s="23"/>
      <c r="S6" s="23"/>
      <c r="T6" s="23"/>
      <c r="U6" s="23"/>
      <c r="V6" s="23"/>
      <c r="W6" s="57"/>
      <c r="X6" s="58"/>
      <c r="Y6" s="119" t="s">
        <v>16</v>
      </c>
    </row>
    <row r="7" spans="1:245" ht="12.75" customHeight="1">
      <c r="A7" s="3" t="s">
        <v>18</v>
      </c>
      <c r="B7" s="4" t="s">
        <v>19</v>
      </c>
      <c r="C7" s="9" t="s">
        <v>20</v>
      </c>
      <c r="D7" s="31">
        <v>1200000</v>
      </c>
      <c r="E7" s="5">
        <v>475000</v>
      </c>
      <c r="F7" s="5">
        <v>250000</v>
      </c>
      <c r="G7" s="92" t="s">
        <v>431</v>
      </c>
      <c r="H7" s="65">
        <f t="shared" si="0"/>
        <v>52.631578947368425</v>
      </c>
      <c r="I7" s="54">
        <v>0.74</v>
      </c>
      <c r="J7" s="42">
        <v>2</v>
      </c>
      <c r="K7" s="2"/>
      <c r="L7" s="31">
        <v>12000</v>
      </c>
      <c r="M7" s="18">
        <f>(E7/100)*1</f>
        <v>4750</v>
      </c>
      <c r="N7" s="21">
        <v>3700</v>
      </c>
      <c r="O7" s="22">
        <f>(N7/100)*50</f>
        <v>1850</v>
      </c>
      <c r="P7" s="16">
        <v>930</v>
      </c>
      <c r="Q7" s="7"/>
      <c r="R7" s="7">
        <v>930</v>
      </c>
      <c r="S7" s="7">
        <v>460</v>
      </c>
      <c r="T7" s="7">
        <v>230</v>
      </c>
      <c r="U7" s="7"/>
      <c r="V7" s="7">
        <v>930</v>
      </c>
      <c r="W7" s="52">
        <v>460</v>
      </c>
      <c r="X7" s="53">
        <v>230</v>
      </c>
      <c r="Y7" s="119" t="s">
        <v>19</v>
      </c>
    </row>
    <row r="8" spans="1:245" ht="12.75" customHeight="1">
      <c r="A8" s="3" t="s">
        <v>31</v>
      </c>
      <c r="B8" s="4" t="s">
        <v>32</v>
      </c>
      <c r="C8" s="9" t="s">
        <v>33</v>
      </c>
      <c r="D8" s="31">
        <v>960000</v>
      </c>
      <c r="E8" s="5">
        <v>260000</v>
      </c>
      <c r="F8" s="5">
        <v>40000</v>
      </c>
      <c r="G8" s="92" t="s">
        <v>430</v>
      </c>
      <c r="H8" s="6">
        <f t="shared" si="0"/>
        <v>15.384615384615385</v>
      </c>
      <c r="I8" s="44"/>
      <c r="J8" s="42">
        <v>3</v>
      </c>
      <c r="K8" s="2"/>
      <c r="L8" s="31">
        <v>9600</v>
      </c>
      <c r="M8" s="18">
        <f>(E8/100)*1</f>
        <v>2600</v>
      </c>
      <c r="N8" s="21">
        <v>800</v>
      </c>
      <c r="O8" s="22">
        <f>(N8/100)*50</f>
        <v>400</v>
      </c>
      <c r="P8" s="16">
        <f>(N8/100)*25</f>
        <v>200</v>
      </c>
      <c r="Q8" s="50"/>
      <c r="R8" s="7">
        <f>(N8/100)*100</f>
        <v>800</v>
      </c>
      <c r="S8" s="7">
        <f>(N8/100)*50</f>
        <v>400</v>
      </c>
      <c r="T8" s="7">
        <f>(N8/100)*25</f>
        <v>200</v>
      </c>
      <c r="U8" s="50"/>
      <c r="V8" s="7">
        <f>(N8/100)*25</f>
        <v>200</v>
      </c>
      <c r="W8" s="52">
        <f>(N8/100)*12.5</f>
        <v>100</v>
      </c>
      <c r="X8" s="53">
        <f>(N8/100)*6.25</f>
        <v>50</v>
      </c>
      <c r="Y8" s="119" t="s">
        <v>32</v>
      </c>
    </row>
    <row r="9" spans="1:245" ht="12.75" customHeight="1">
      <c r="A9" s="3" t="s">
        <v>21</v>
      </c>
      <c r="B9" s="4" t="s">
        <v>315</v>
      </c>
      <c r="C9" s="9" t="s">
        <v>318</v>
      </c>
      <c r="D9" s="31">
        <v>52000</v>
      </c>
      <c r="E9" s="5">
        <v>11500</v>
      </c>
      <c r="F9" s="5">
        <v>10</v>
      </c>
      <c r="G9" s="93" t="s">
        <v>425</v>
      </c>
      <c r="H9" s="6">
        <f t="shared" si="0"/>
        <v>8.6956521739130432E-2</v>
      </c>
      <c r="I9" s="44"/>
      <c r="J9" s="42">
        <v>3</v>
      </c>
      <c r="K9" s="2"/>
      <c r="L9" s="31">
        <v>520</v>
      </c>
      <c r="M9" s="18">
        <v>120</v>
      </c>
      <c r="N9" s="21">
        <v>10</v>
      </c>
      <c r="O9" s="22">
        <f>(N9/100)*50</f>
        <v>5</v>
      </c>
      <c r="P9" s="16"/>
      <c r="Q9" s="50"/>
      <c r="R9" s="7">
        <f>(N9/100)*100</f>
        <v>10</v>
      </c>
      <c r="S9" s="7">
        <f>(N9/100)*50</f>
        <v>5</v>
      </c>
      <c r="T9" s="7"/>
      <c r="U9" s="50"/>
      <c r="V9" s="7">
        <v>10</v>
      </c>
      <c r="W9" s="52">
        <v>5</v>
      </c>
      <c r="X9" s="53"/>
      <c r="Y9" s="119" t="s">
        <v>315</v>
      </c>
    </row>
    <row r="10" spans="1:245" ht="12.75" customHeight="1">
      <c r="A10" s="3" t="s">
        <v>22</v>
      </c>
      <c r="B10" s="4" t="s">
        <v>23</v>
      </c>
      <c r="C10" s="9" t="s">
        <v>24</v>
      </c>
      <c r="D10" s="31">
        <v>86000</v>
      </c>
      <c r="E10" s="31">
        <v>250</v>
      </c>
      <c r="F10" s="31">
        <v>200</v>
      </c>
      <c r="G10" s="93" t="s">
        <v>426</v>
      </c>
      <c r="H10" s="66">
        <f t="shared" si="0"/>
        <v>80</v>
      </c>
      <c r="I10" s="45">
        <v>0.6</v>
      </c>
      <c r="J10" s="42">
        <v>2</v>
      </c>
      <c r="K10" s="2"/>
      <c r="L10" s="31">
        <v>860</v>
      </c>
      <c r="M10" s="18">
        <v>50</v>
      </c>
      <c r="N10" s="21">
        <v>10</v>
      </c>
      <c r="O10" s="22">
        <f>(N10/100)*50</f>
        <v>5</v>
      </c>
      <c r="P10" s="16"/>
      <c r="Q10" s="7"/>
      <c r="R10" s="7">
        <v>10</v>
      </c>
      <c r="S10" s="7">
        <v>5</v>
      </c>
      <c r="T10" s="7"/>
      <c r="U10" s="7"/>
      <c r="V10" s="7">
        <v>10</v>
      </c>
      <c r="W10" s="52">
        <v>5</v>
      </c>
      <c r="X10" s="53"/>
      <c r="Y10" s="119" t="s">
        <v>23</v>
      </c>
    </row>
    <row r="11" spans="1:245" ht="12.75" customHeight="1">
      <c r="A11" s="3" t="s">
        <v>306</v>
      </c>
      <c r="B11" s="4" t="s">
        <v>316</v>
      </c>
      <c r="C11" s="9" t="s">
        <v>317</v>
      </c>
      <c r="D11" s="31">
        <v>600000</v>
      </c>
      <c r="E11" s="5">
        <v>430000</v>
      </c>
      <c r="F11" s="5">
        <v>60000</v>
      </c>
      <c r="G11" s="90" t="s">
        <v>428</v>
      </c>
      <c r="H11" s="6">
        <f t="shared" si="0"/>
        <v>13.953488372093023</v>
      </c>
      <c r="I11" s="46"/>
      <c r="J11" s="42">
        <v>3</v>
      </c>
      <c r="K11" s="2"/>
      <c r="L11" s="31">
        <v>5500</v>
      </c>
      <c r="M11" s="18">
        <f>(E11/100)*1</f>
        <v>4300</v>
      </c>
      <c r="N11" s="21">
        <v>1200</v>
      </c>
      <c r="O11" s="22">
        <f>(N11/100)*50</f>
        <v>600</v>
      </c>
      <c r="P11" s="16">
        <f>(N11/100)*25</f>
        <v>300</v>
      </c>
      <c r="Q11" s="50"/>
      <c r="R11" s="7">
        <f>(N11/100)*100</f>
        <v>1200</v>
      </c>
      <c r="S11" s="7">
        <f>(N11/100)*50</f>
        <v>600</v>
      </c>
      <c r="T11" s="7">
        <f>(N11/100)*25</f>
        <v>300</v>
      </c>
      <c r="U11" s="50"/>
      <c r="V11" s="7">
        <f>(N11/100)*25</f>
        <v>300</v>
      </c>
      <c r="W11" s="52">
        <f>(N11/100)*12.5</f>
        <v>150</v>
      </c>
      <c r="X11" s="53">
        <f>(N11/100)*6.25</f>
        <v>75</v>
      </c>
      <c r="Y11" s="119" t="s">
        <v>316</v>
      </c>
    </row>
    <row r="12" spans="1:245" ht="12.75" customHeight="1">
      <c r="A12" s="3" t="s">
        <v>28</v>
      </c>
      <c r="B12" s="4" t="s">
        <v>29</v>
      </c>
      <c r="C12" s="9" t="s">
        <v>30</v>
      </c>
      <c r="D12" s="31" t="s">
        <v>385</v>
      </c>
      <c r="E12" s="5">
        <v>420000</v>
      </c>
      <c r="F12" s="5">
        <v>150000</v>
      </c>
      <c r="G12" s="90" t="s">
        <v>429</v>
      </c>
      <c r="H12" s="6">
        <f t="shared" si="0"/>
        <v>35.714285714285715</v>
      </c>
      <c r="I12" s="44">
        <v>0.82</v>
      </c>
      <c r="J12" s="42">
        <v>3</v>
      </c>
      <c r="K12" s="2"/>
      <c r="L12" s="31">
        <v>12000</v>
      </c>
      <c r="M12" s="18">
        <f>(E12/100)*1</f>
        <v>4200</v>
      </c>
      <c r="N12" s="21">
        <v>2450</v>
      </c>
      <c r="O12" s="22">
        <v>1230</v>
      </c>
      <c r="P12" s="16">
        <v>610</v>
      </c>
      <c r="Q12" s="50"/>
      <c r="R12" s="7">
        <f>(N12/100)*100</f>
        <v>2450</v>
      </c>
      <c r="S12" s="7">
        <v>1230</v>
      </c>
      <c r="T12" s="7">
        <v>610</v>
      </c>
      <c r="U12" s="50"/>
      <c r="V12" s="7">
        <v>610</v>
      </c>
      <c r="W12" s="52">
        <v>310</v>
      </c>
      <c r="X12" s="53">
        <v>150</v>
      </c>
      <c r="Y12" s="119" t="s">
        <v>29</v>
      </c>
    </row>
    <row r="13" spans="1:245" ht="12.75" customHeight="1">
      <c r="A13" s="3" t="s">
        <v>25</v>
      </c>
      <c r="B13" s="4" t="s">
        <v>26</v>
      </c>
      <c r="C13" s="9" t="s">
        <v>27</v>
      </c>
      <c r="D13" s="31" t="s">
        <v>386</v>
      </c>
      <c r="E13" s="5">
        <v>25</v>
      </c>
      <c r="F13" s="5">
        <v>5</v>
      </c>
      <c r="G13" s="90" t="s">
        <v>428</v>
      </c>
      <c r="H13" s="6">
        <f t="shared" si="0"/>
        <v>20</v>
      </c>
      <c r="I13" s="44">
        <v>0.9</v>
      </c>
      <c r="J13" s="42">
        <v>2</v>
      </c>
      <c r="K13" s="2"/>
      <c r="L13" s="31">
        <v>1</v>
      </c>
      <c r="M13" s="122" t="s">
        <v>439</v>
      </c>
      <c r="N13" s="108" t="s">
        <v>439</v>
      </c>
      <c r="O13" s="22"/>
      <c r="P13" s="16"/>
      <c r="Q13" s="111" t="s">
        <v>439</v>
      </c>
      <c r="R13" s="111" t="s">
        <v>439</v>
      </c>
      <c r="S13" s="111" t="s">
        <v>439</v>
      </c>
      <c r="T13" s="7"/>
      <c r="U13" s="7"/>
      <c r="V13" s="111" t="s">
        <v>439</v>
      </c>
      <c r="W13" s="52"/>
      <c r="X13" s="53"/>
      <c r="Y13" s="119" t="s">
        <v>26</v>
      </c>
    </row>
    <row r="14" spans="1:245" ht="12.75" customHeight="1">
      <c r="A14" s="3" t="s">
        <v>4</v>
      </c>
      <c r="B14" s="4" t="s">
        <v>5</v>
      </c>
      <c r="C14" s="9" t="s">
        <v>6</v>
      </c>
      <c r="D14" s="31" t="s">
        <v>384</v>
      </c>
      <c r="E14" s="5">
        <v>79000</v>
      </c>
      <c r="F14" s="5">
        <v>5000</v>
      </c>
      <c r="G14" s="92" t="s">
        <v>430</v>
      </c>
      <c r="H14" s="6">
        <f t="shared" si="0"/>
        <v>6.3291139240506329</v>
      </c>
      <c r="I14" s="44"/>
      <c r="J14" s="42">
        <v>3</v>
      </c>
      <c r="K14" s="2"/>
      <c r="L14" s="31">
        <v>2000</v>
      </c>
      <c r="M14" s="18">
        <f>(E14/100)*1</f>
        <v>790</v>
      </c>
      <c r="N14" s="21">
        <v>100</v>
      </c>
      <c r="O14" s="22">
        <f>(N14/100)*50</f>
        <v>50</v>
      </c>
      <c r="P14" s="16">
        <f>(N14/100)*25</f>
        <v>25</v>
      </c>
      <c r="Q14" s="50"/>
      <c r="R14" s="7">
        <f>(N14/100)*100</f>
        <v>100</v>
      </c>
      <c r="S14" s="7">
        <f>(N14/100)*50</f>
        <v>50</v>
      </c>
      <c r="T14" s="7">
        <f>(N14/100)*25</f>
        <v>25</v>
      </c>
      <c r="U14" s="50"/>
      <c r="V14" s="7">
        <f>(N14/100)*25</f>
        <v>25</v>
      </c>
      <c r="W14" s="52">
        <v>15</v>
      </c>
      <c r="X14" s="53">
        <v>5</v>
      </c>
      <c r="Y14" s="119" t="s">
        <v>5</v>
      </c>
    </row>
    <row r="15" spans="1:245" ht="12.75" customHeight="1">
      <c r="A15" s="3" t="s">
        <v>10</v>
      </c>
      <c r="B15" s="4" t="s">
        <v>11</v>
      </c>
      <c r="C15" s="9" t="s">
        <v>327</v>
      </c>
      <c r="D15" s="31">
        <v>20100</v>
      </c>
      <c r="E15" s="5">
        <v>8000</v>
      </c>
      <c r="F15" s="5">
        <v>6000</v>
      </c>
      <c r="G15" s="92" t="s">
        <v>431</v>
      </c>
      <c r="H15" s="6">
        <f t="shared" si="0"/>
        <v>75</v>
      </c>
      <c r="I15" s="44">
        <v>0.63</v>
      </c>
      <c r="J15" s="42">
        <v>3</v>
      </c>
      <c r="K15" s="2"/>
      <c r="L15" s="31">
        <v>200</v>
      </c>
      <c r="M15" s="18">
        <f>(E15/100)*1</f>
        <v>80</v>
      </c>
      <c r="N15" s="21">
        <v>75</v>
      </c>
      <c r="O15" s="22">
        <v>40</v>
      </c>
      <c r="P15" s="16">
        <v>20</v>
      </c>
      <c r="Q15" s="50"/>
      <c r="R15" s="7">
        <v>75</v>
      </c>
      <c r="S15" s="7">
        <v>40</v>
      </c>
      <c r="T15" s="7">
        <v>20</v>
      </c>
      <c r="U15" s="50"/>
      <c r="V15" s="7">
        <v>20</v>
      </c>
      <c r="W15" s="52">
        <v>10</v>
      </c>
      <c r="X15" s="53">
        <v>4.6875</v>
      </c>
      <c r="Y15" s="119" t="s">
        <v>11</v>
      </c>
    </row>
    <row r="16" spans="1:245" ht="12.75" customHeight="1">
      <c r="A16" s="3" t="s">
        <v>7</v>
      </c>
      <c r="B16" s="4" t="s">
        <v>8</v>
      </c>
      <c r="C16" s="9" t="s">
        <v>9</v>
      </c>
      <c r="D16" s="31">
        <v>120000</v>
      </c>
      <c r="E16" s="5">
        <v>40000</v>
      </c>
      <c r="F16" s="5">
        <v>11500</v>
      </c>
      <c r="G16" s="92" t="s">
        <v>431</v>
      </c>
      <c r="H16" s="6">
        <f t="shared" si="0"/>
        <v>28.75</v>
      </c>
      <c r="I16" s="44">
        <v>0.86</v>
      </c>
      <c r="J16" s="42">
        <v>3</v>
      </c>
      <c r="K16" s="2"/>
      <c r="L16" s="31">
        <v>1200</v>
      </c>
      <c r="M16" s="18">
        <f>(E16/100)*1</f>
        <v>400</v>
      </c>
      <c r="N16" s="21">
        <v>200</v>
      </c>
      <c r="O16" s="22">
        <f>(N16/100)*50</f>
        <v>100</v>
      </c>
      <c r="P16" s="16">
        <f>(N16/100)*25</f>
        <v>50</v>
      </c>
      <c r="Q16" s="50"/>
      <c r="R16" s="7">
        <f>(N16/100)*100</f>
        <v>200</v>
      </c>
      <c r="S16" s="7">
        <f>(N16/100)*50</f>
        <v>100</v>
      </c>
      <c r="T16" s="7">
        <f>(N16/100)*25</f>
        <v>50</v>
      </c>
      <c r="U16" s="50"/>
      <c r="V16" s="7">
        <f>(N16/100)*25</f>
        <v>50</v>
      </c>
      <c r="W16" s="52">
        <f>(N16/100)*12.5</f>
        <v>25</v>
      </c>
      <c r="X16" s="53">
        <v>15</v>
      </c>
      <c r="Y16" s="119" t="s">
        <v>8</v>
      </c>
    </row>
    <row r="17" spans="1:25" ht="12.75" customHeight="1">
      <c r="A17" s="3" t="s">
        <v>34</v>
      </c>
      <c r="B17" s="4" t="s">
        <v>35</v>
      </c>
      <c r="C17" s="9" t="s">
        <v>36</v>
      </c>
      <c r="D17" s="31">
        <v>250000</v>
      </c>
      <c r="E17" s="5">
        <v>170000</v>
      </c>
      <c r="F17" s="5">
        <v>73000</v>
      </c>
      <c r="G17" s="90" t="s">
        <v>427</v>
      </c>
      <c r="H17" s="6">
        <f t="shared" si="0"/>
        <v>42.941176470588232</v>
      </c>
      <c r="I17" s="44">
        <v>0.79</v>
      </c>
      <c r="J17" s="42">
        <v>2</v>
      </c>
      <c r="K17" s="2"/>
      <c r="L17" s="31">
        <v>2500</v>
      </c>
      <c r="M17" s="18">
        <f>(E17/100)*1</f>
        <v>1700</v>
      </c>
      <c r="N17" s="21">
        <v>1150</v>
      </c>
      <c r="O17" s="22">
        <v>580</v>
      </c>
      <c r="P17" s="16">
        <v>290</v>
      </c>
      <c r="Q17" s="7"/>
      <c r="R17" s="7">
        <v>290</v>
      </c>
      <c r="S17" s="7">
        <v>140</v>
      </c>
      <c r="T17" s="7">
        <v>70</v>
      </c>
      <c r="U17" s="7"/>
      <c r="V17" s="7">
        <v>290</v>
      </c>
      <c r="W17" s="52">
        <v>140</v>
      </c>
      <c r="X17" s="53">
        <v>70</v>
      </c>
      <c r="Y17" s="119" t="s">
        <v>35</v>
      </c>
    </row>
    <row r="18" spans="1:25" ht="12.75" customHeight="1">
      <c r="A18" s="3" t="s">
        <v>50</v>
      </c>
      <c r="B18" s="4" t="s">
        <v>51</v>
      </c>
      <c r="C18" s="9" t="s">
        <v>328</v>
      </c>
      <c r="D18" s="31" t="s">
        <v>396</v>
      </c>
      <c r="E18" s="29">
        <f>GEOMEAN(3001,8000)</f>
        <v>4899.7959141172405</v>
      </c>
      <c r="F18" s="5">
        <v>400</v>
      </c>
      <c r="G18" s="90" t="s">
        <v>428</v>
      </c>
      <c r="H18" s="6">
        <f t="shared" si="0"/>
        <v>8.1636053217548152</v>
      </c>
      <c r="I18" s="44"/>
      <c r="J18" s="42">
        <v>3</v>
      </c>
      <c r="K18" s="2"/>
      <c r="L18" s="31">
        <v>13400</v>
      </c>
      <c r="M18" s="18">
        <v>50</v>
      </c>
      <c r="N18" s="21">
        <v>10</v>
      </c>
      <c r="O18" s="22">
        <f>(N18/100)*50</f>
        <v>5</v>
      </c>
      <c r="P18" s="16"/>
      <c r="Q18" s="50"/>
      <c r="R18" s="7">
        <f>(N18/100)*100</f>
        <v>10</v>
      </c>
      <c r="S18" s="7">
        <f>(N18/100)*50</f>
        <v>5</v>
      </c>
      <c r="T18" s="7"/>
      <c r="U18" s="50"/>
      <c r="V18" s="7">
        <v>5</v>
      </c>
      <c r="W18" s="52"/>
      <c r="X18" s="53"/>
      <c r="Y18" s="119" t="s">
        <v>51</v>
      </c>
    </row>
    <row r="19" spans="1:25" ht="12.75" customHeight="1">
      <c r="A19" s="3" t="s">
        <v>52</v>
      </c>
      <c r="B19" s="4" t="s">
        <v>53</v>
      </c>
      <c r="C19" s="9" t="s">
        <v>329</v>
      </c>
      <c r="D19" s="31" t="s">
        <v>336</v>
      </c>
      <c r="E19" s="26">
        <v>23000</v>
      </c>
      <c r="F19" s="26">
        <v>5500</v>
      </c>
      <c r="G19" s="93" t="s">
        <v>426</v>
      </c>
      <c r="H19" s="64">
        <f t="shared" si="0"/>
        <v>23.913043478260871</v>
      </c>
      <c r="I19" s="45">
        <v>0.88</v>
      </c>
      <c r="J19" s="42">
        <v>3</v>
      </c>
      <c r="K19" s="2"/>
      <c r="L19" s="31">
        <v>650</v>
      </c>
      <c r="M19" s="18">
        <f>(E19/100)*1</f>
        <v>230</v>
      </c>
      <c r="N19" s="21">
        <v>100</v>
      </c>
      <c r="O19" s="22">
        <f>(N19/100)*50</f>
        <v>50</v>
      </c>
      <c r="P19" s="16">
        <f>(N19/100)*25</f>
        <v>25</v>
      </c>
      <c r="Q19" s="50"/>
      <c r="R19" s="7">
        <f>(N19/100)*100</f>
        <v>100</v>
      </c>
      <c r="S19" s="7">
        <f>(N19/100)*50</f>
        <v>50</v>
      </c>
      <c r="T19" s="7">
        <f>(N19/100)*25</f>
        <v>25</v>
      </c>
      <c r="U19" s="50"/>
      <c r="V19" s="7">
        <f>(N19/100)*25</f>
        <v>25</v>
      </c>
      <c r="W19" s="52">
        <v>15</v>
      </c>
      <c r="X19" s="53">
        <v>5</v>
      </c>
      <c r="Y19" s="119" t="s">
        <v>53</v>
      </c>
    </row>
    <row r="20" spans="1:25" ht="12.75" customHeight="1">
      <c r="A20" s="3" t="s">
        <v>37</v>
      </c>
      <c r="B20" s="4" t="s">
        <v>38</v>
      </c>
      <c r="C20" s="9" t="s">
        <v>330</v>
      </c>
      <c r="D20" s="31" t="s">
        <v>397</v>
      </c>
      <c r="E20" s="5">
        <v>55000</v>
      </c>
      <c r="F20" s="5">
        <v>3900</v>
      </c>
      <c r="G20" s="92" t="s">
        <v>431</v>
      </c>
      <c r="H20" s="6">
        <f t="shared" si="0"/>
        <v>7.0909090909090908</v>
      </c>
      <c r="I20" s="44"/>
      <c r="J20" s="42">
        <v>3</v>
      </c>
      <c r="K20" s="2"/>
      <c r="L20" s="31">
        <v>1200</v>
      </c>
      <c r="M20" s="18">
        <f>(E20/100)*1</f>
        <v>550</v>
      </c>
      <c r="N20" s="21">
        <v>80</v>
      </c>
      <c r="O20" s="22">
        <f>(N20/100)*50</f>
        <v>40</v>
      </c>
      <c r="P20" s="16">
        <f>(N20/100)*25</f>
        <v>20</v>
      </c>
      <c r="Q20" s="50"/>
      <c r="R20" s="7">
        <f>(N20/100)*100</f>
        <v>80</v>
      </c>
      <c r="S20" s="7">
        <f>(N20/100)*50</f>
        <v>40</v>
      </c>
      <c r="T20" s="7">
        <f>(N20/100)*25</f>
        <v>20</v>
      </c>
      <c r="U20" s="50"/>
      <c r="V20" s="7">
        <f>(N20/100)*25</f>
        <v>20</v>
      </c>
      <c r="W20" s="52">
        <f>(N20/100)*12.5</f>
        <v>10</v>
      </c>
      <c r="X20" s="53">
        <f>(N20/100)*6.25</f>
        <v>5</v>
      </c>
      <c r="Y20" s="119" t="s">
        <v>38</v>
      </c>
    </row>
    <row r="21" spans="1:25" ht="12.75" customHeight="1">
      <c r="A21" s="3" t="s">
        <v>39</v>
      </c>
      <c r="B21" s="4" t="s">
        <v>40</v>
      </c>
      <c r="C21" s="9" t="s">
        <v>331</v>
      </c>
      <c r="D21" s="31" t="s">
        <v>337</v>
      </c>
      <c r="E21" s="5">
        <v>270000</v>
      </c>
      <c r="F21" s="5">
        <v>52000</v>
      </c>
      <c r="G21" s="93" t="s">
        <v>426</v>
      </c>
      <c r="H21" s="6">
        <f t="shared" si="0"/>
        <v>19.25925925925926</v>
      </c>
      <c r="I21" s="44"/>
      <c r="J21" s="42">
        <v>3</v>
      </c>
      <c r="K21" s="2"/>
      <c r="L21" s="31">
        <v>14000</v>
      </c>
      <c r="M21" s="18">
        <f>(E21/100)*1</f>
        <v>2700</v>
      </c>
      <c r="N21" s="21">
        <v>1050</v>
      </c>
      <c r="O21" s="22">
        <v>530</v>
      </c>
      <c r="P21" s="16">
        <v>260</v>
      </c>
      <c r="Q21" s="50"/>
      <c r="R21" s="7">
        <f>(N21/100)*100</f>
        <v>1050</v>
      </c>
      <c r="S21" s="7">
        <v>530</v>
      </c>
      <c r="T21" s="7">
        <v>260</v>
      </c>
      <c r="U21" s="50"/>
      <c r="V21" s="7">
        <v>260</v>
      </c>
      <c r="W21" s="52">
        <v>130</v>
      </c>
      <c r="X21" s="53">
        <v>70</v>
      </c>
      <c r="Y21" s="119" t="s">
        <v>40</v>
      </c>
    </row>
    <row r="22" spans="1:25" ht="12.75" customHeight="1">
      <c r="A22" s="3" t="s">
        <v>44</v>
      </c>
      <c r="B22" s="4" t="s">
        <v>45</v>
      </c>
      <c r="C22" s="9" t="s">
        <v>46</v>
      </c>
      <c r="D22" s="31" t="s">
        <v>338</v>
      </c>
      <c r="E22" s="5">
        <v>810000</v>
      </c>
      <c r="F22" s="5">
        <v>100000</v>
      </c>
      <c r="G22" s="93" t="s">
        <v>426</v>
      </c>
      <c r="H22" s="6">
        <f t="shared" si="0"/>
        <v>12.345679012345679</v>
      </c>
      <c r="I22" s="44"/>
      <c r="J22" s="42">
        <v>4</v>
      </c>
      <c r="K22" s="2"/>
      <c r="L22" s="31">
        <v>53000</v>
      </c>
      <c r="M22" s="18">
        <f>(E22/100)*1</f>
        <v>8100</v>
      </c>
      <c r="N22" s="21">
        <v>2000</v>
      </c>
      <c r="O22" s="22">
        <f>(N22/100)*50</f>
        <v>1000</v>
      </c>
      <c r="P22" s="16">
        <f>(N22/100)*25</f>
        <v>500</v>
      </c>
      <c r="Q22" s="50"/>
      <c r="R22" s="7">
        <f>(N22/100)*100</f>
        <v>2000</v>
      </c>
      <c r="S22" s="7">
        <f>(N22/100)*50</f>
        <v>1000</v>
      </c>
      <c r="T22" s="7">
        <f>(N22/100)*25</f>
        <v>500</v>
      </c>
      <c r="U22" s="50"/>
      <c r="V22" s="7">
        <f>(N22/100)*100</f>
        <v>2000</v>
      </c>
      <c r="W22" s="52">
        <f>(N22/100)*50</f>
        <v>1000</v>
      </c>
      <c r="X22" s="53">
        <f>(N22/100)*25</f>
        <v>500</v>
      </c>
      <c r="Y22" s="119" t="s">
        <v>45</v>
      </c>
    </row>
    <row r="23" spans="1:25" ht="12.75" customHeight="1">
      <c r="A23" s="3" t="s">
        <v>47</v>
      </c>
      <c r="B23" s="4" t="s">
        <v>48</v>
      </c>
      <c r="C23" s="9" t="s">
        <v>49</v>
      </c>
      <c r="D23" s="31">
        <v>65000</v>
      </c>
      <c r="E23" s="5">
        <v>19500</v>
      </c>
      <c r="F23" s="5">
        <v>10000</v>
      </c>
      <c r="G23" s="92" t="s">
        <v>430</v>
      </c>
      <c r="H23" s="6">
        <f t="shared" si="0"/>
        <v>51.282051282051285</v>
      </c>
      <c r="I23" s="44">
        <v>0.74</v>
      </c>
      <c r="J23" s="42">
        <v>2</v>
      </c>
      <c r="K23" s="2"/>
      <c r="L23" s="31">
        <v>600</v>
      </c>
      <c r="M23" s="18">
        <v>200</v>
      </c>
      <c r="N23" s="21">
        <v>150</v>
      </c>
      <c r="O23" s="22">
        <f>(N23/100)*50</f>
        <v>75</v>
      </c>
      <c r="P23" s="16">
        <v>40</v>
      </c>
      <c r="Q23" s="7"/>
      <c r="R23" s="7">
        <v>40</v>
      </c>
      <c r="S23" s="7">
        <v>20</v>
      </c>
      <c r="T23" s="7">
        <v>10</v>
      </c>
      <c r="U23" s="7"/>
      <c r="V23" s="7">
        <v>40</v>
      </c>
      <c r="W23" s="52">
        <v>20</v>
      </c>
      <c r="X23" s="53">
        <v>10</v>
      </c>
      <c r="Y23" s="119" t="s">
        <v>48</v>
      </c>
    </row>
    <row r="24" spans="1:25" ht="12.75" customHeight="1">
      <c r="A24" s="3" t="s">
        <v>41</v>
      </c>
      <c r="B24" s="4" t="s">
        <v>42</v>
      </c>
      <c r="C24" s="9" t="s">
        <v>43</v>
      </c>
      <c r="D24" s="31">
        <v>500000</v>
      </c>
      <c r="E24" s="5">
        <v>85000</v>
      </c>
      <c r="F24" s="5">
        <v>20000</v>
      </c>
      <c r="G24" s="90" t="s">
        <v>429</v>
      </c>
      <c r="H24" s="6">
        <f t="shared" si="0"/>
        <v>23.52941176470588</v>
      </c>
      <c r="I24" s="44">
        <v>0.88</v>
      </c>
      <c r="J24" s="42">
        <v>3</v>
      </c>
      <c r="K24" s="2"/>
      <c r="L24" s="31">
        <v>5000</v>
      </c>
      <c r="M24" s="18">
        <f>(E24/100)*1</f>
        <v>850</v>
      </c>
      <c r="N24" s="21">
        <v>350</v>
      </c>
      <c r="O24" s="22">
        <v>180</v>
      </c>
      <c r="P24" s="16">
        <v>90</v>
      </c>
      <c r="Q24" s="50"/>
      <c r="R24" s="7">
        <f>(N24/100)*100</f>
        <v>350</v>
      </c>
      <c r="S24" s="7">
        <v>180</v>
      </c>
      <c r="T24" s="7">
        <v>90</v>
      </c>
      <c r="U24" s="50"/>
      <c r="V24" s="7">
        <v>90</v>
      </c>
      <c r="W24" s="52">
        <v>45</v>
      </c>
      <c r="X24" s="53">
        <v>20</v>
      </c>
      <c r="Y24" s="119" t="s">
        <v>42</v>
      </c>
    </row>
    <row r="25" spans="1:25" ht="12.75" customHeight="1">
      <c r="A25" s="3" t="s">
        <v>54</v>
      </c>
      <c r="B25" s="4" t="s">
        <v>55</v>
      </c>
      <c r="C25" s="9" t="s">
        <v>56</v>
      </c>
      <c r="D25" s="31" t="s">
        <v>392</v>
      </c>
      <c r="E25" s="5">
        <v>18000</v>
      </c>
      <c r="F25" s="5">
        <v>10</v>
      </c>
      <c r="G25" s="93" t="s">
        <v>426</v>
      </c>
      <c r="H25" s="6">
        <f t="shared" si="0"/>
        <v>5.5555555555555559E-2</v>
      </c>
      <c r="I25" s="44"/>
      <c r="J25" s="42">
        <v>4</v>
      </c>
      <c r="K25" s="2"/>
      <c r="L25" s="31">
        <v>550</v>
      </c>
      <c r="M25" s="18">
        <f>(E25/100)*1</f>
        <v>180</v>
      </c>
      <c r="N25" s="21">
        <v>10</v>
      </c>
      <c r="O25" s="22">
        <v>5</v>
      </c>
      <c r="P25" s="16"/>
      <c r="Q25" s="50"/>
      <c r="R25" s="7">
        <f>(N25/100)*100</f>
        <v>10</v>
      </c>
      <c r="S25" s="7">
        <v>5</v>
      </c>
      <c r="T25" s="7"/>
      <c r="U25" s="50"/>
      <c r="V25" s="7">
        <f>(N25/100)*100</f>
        <v>10</v>
      </c>
      <c r="W25" s="52">
        <v>5</v>
      </c>
      <c r="X25" s="53"/>
      <c r="Y25" s="119" t="s">
        <v>55</v>
      </c>
    </row>
    <row r="26" spans="1:25" ht="12.75" customHeight="1">
      <c r="A26" s="3" t="s">
        <v>60</v>
      </c>
      <c r="B26" s="4" t="s">
        <v>61</v>
      </c>
      <c r="C26" s="9" t="s">
        <v>62</v>
      </c>
      <c r="D26" s="31">
        <v>200000</v>
      </c>
      <c r="E26" s="5">
        <v>92000</v>
      </c>
      <c r="F26" s="5">
        <v>3000</v>
      </c>
      <c r="G26" s="93" t="s">
        <v>425</v>
      </c>
      <c r="H26" s="6">
        <f t="shared" si="0"/>
        <v>3.2608695652173911</v>
      </c>
      <c r="I26" s="44"/>
      <c r="J26" s="42">
        <v>4</v>
      </c>
      <c r="K26" s="2"/>
      <c r="L26" s="31">
        <v>2000</v>
      </c>
      <c r="M26" s="18">
        <f>(E26/100)*1</f>
        <v>920</v>
      </c>
      <c r="N26" s="21">
        <v>60</v>
      </c>
      <c r="O26" s="22">
        <f>(N26/100)*50</f>
        <v>30</v>
      </c>
      <c r="P26" s="16">
        <f>(N26/100)*25</f>
        <v>15</v>
      </c>
      <c r="Q26" s="50"/>
      <c r="R26" s="7">
        <f>(N26/100)*100</f>
        <v>60</v>
      </c>
      <c r="S26" s="7">
        <f>(N26/100)*50</f>
        <v>30</v>
      </c>
      <c r="T26" s="7">
        <f>(N26/100)*25</f>
        <v>15</v>
      </c>
      <c r="U26" s="50"/>
      <c r="V26" s="7">
        <f>(N26/100)*100</f>
        <v>60</v>
      </c>
      <c r="W26" s="52">
        <f>(N26/100)*50</f>
        <v>30</v>
      </c>
      <c r="X26" s="53">
        <f>(N26/100)*25</f>
        <v>15</v>
      </c>
      <c r="Y26" s="119" t="s">
        <v>61</v>
      </c>
    </row>
    <row r="27" spans="1:25" ht="12.75" customHeight="1">
      <c r="A27" s="3" t="s">
        <v>57</v>
      </c>
      <c r="B27" s="4" t="s">
        <v>58</v>
      </c>
      <c r="C27" s="9" t="s">
        <v>59</v>
      </c>
      <c r="D27" s="31" t="s">
        <v>393</v>
      </c>
      <c r="E27" s="5">
        <v>110</v>
      </c>
      <c r="F27" s="5">
        <v>20</v>
      </c>
      <c r="G27" s="98" t="s">
        <v>195</v>
      </c>
      <c r="H27" s="6">
        <f t="shared" si="0"/>
        <v>18.18181818181818</v>
      </c>
      <c r="I27" s="44"/>
      <c r="J27" s="42">
        <v>4</v>
      </c>
      <c r="K27" s="2"/>
      <c r="L27" s="31">
        <v>630</v>
      </c>
      <c r="M27" s="18">
        <v>5</v>
      </c>
      <c r="N27" s="21"/>
      <c r="O27" s="22"/>
      <c r="P27" s="16"/>
      <c r="Q27" s="50"/>
      <c r="R27" s="7"/>
      <c r="S27" s="7"/>
      <c r="T27" s="7"/>
      <c r="U27" s="50"/>
      <c r="V27" s="7"/>
      <c r="W27" s="52"/>
      <c r="X27" s="53"/>
      <c r="Y27" s="119" t="s">
        <v>58</v>
      </c>
    </row>
    <row r="28" spans="1:25" ht="12.75" customHeight="1">
      <c r="A28" s="3" t="s">
        <v>63</v>
      </c>
      <c r="B28" s="4" t="s">
        <v>64</v>
      </c>
      <c r="C28" s="9" t="s">
        <v>65</v>
      </c>
      <c r="D28" s="31" t="s">
        <v>394</v>
      </c>
      <c r="E28" s="5">
        <v>270000</v>
      </c>
      <c r="F28" s="5">
        <v>9500</v>
      </c>
      <c r="G28" s="90" t="s">
        <v>429</v>
      </c>
      <c r="H28" s="6">
        <f t="shared" si="0"/>
        <v>3.5185185185185182</v>
      </c>
      <c r="I28" s="44"/>
      <c r="J28" s="42">
        <v>4</v>
      </c>
      <c r="K28" s="2"/>
      <c r="L28" s="31">
        <v>8900</v>
      </c>
      <c r="M28" s="18">
        <f t="shared" ref="M28:M37" si="1">(E28/100)*1</f>
        <v>2700</v>
      </c>
      <c r="N28" s="21">
        <v>190</v>
      </c>
      <c r="O28" s="22">
        <v>100</v>
      </c>
      <c r="P28" s="16">
        <v>50</v>
      </c>
      <c r="Q28" s="50"/>
      <c r="R28" s="7">
        <f>(N28/100)*100</f>
        <v>190</v>
      </c>
      <c r="S28" s="7">
        <v>100</v>
      </c>
      <c r="T28" s="7">
        <v>50</v>
      </c>
      <c r="U28" s="50"/>
      <c r="V28" s="7">
        <f>(N28/100)*100</f>
        <v>190</v>
      </c>
      <c r="W28" s="52">
        <v>100</v>
      </c>
      <c r="X28" s="53">
        <v>50</v>
      </c>
      <c r="Y28" s="119" t="s">
        <v>64</v>
      </c>
    </row>
    <row r="29" spans="1:25" ht="12.75" customHeight="1">
      <c r="A29" s="3" t="s">
        <v>66</v>
      </c>
      <c r="B29" s="4" t="s">
        <v>67</v>
      </c>
      <c r="C29" s="9" t="s">
        <v>68</v>
      </c>
      <c r="D29" s="31" t="s">
        <v>395</v>
      </c>
      <c r="E29" s="5">
        <v>63000</v>
      </c>
      <c r="F29" s="5">
        <v>100</v>
      </c>
      <c r="G29" s="90" t="s">
        <v>428</v>
      </c>
      <c r="H29" s="6">
        <f t="shared" si="0"/>
        <v>0.15873015873015872</v>
      </c>
      <c r="I29" s="44"/>
      <c r="J29" s="42">
        <v>1</v>
      </c>
      <c r="K29" s="2"/>
      <c r="L29" s="31">
        <v>3100</v>
      </c>
      <c r="M29" s="18">
        <f t="shared" si="1"/>
        <v>630</v>
      </c>
      <c r="N29" s="21">
        <v>10</v>
      </c>
      <c r="O29" s="22">
        <v>5</v>
      </c>
      <c r="P29" s="16"/>
      <c r="Q29" s="7"/>
      <c r="R29" s="7"/>
      <c r="S29" s="7"/>
      <c r="T29" s="7"/>
      <c r="U29" s="5"/>
      <c r="V29" s="7"/>
      <c r="W29" s="35"/>
      <c r="X29" s="51"/>
      <c r="Y29" s="119" t="s">
        <v>67</v>
      </c>
    </row>
    <row r="30" spans="1:25" ht="12.75" customHeight="1">
      <c r="A30" s="3" t="s">
        <v>69</v>
      </c>
      <c r="B30" s="4" t="s">
        <v>70</v>
      </c>
      <c r="C30" s="9" t="s">
        <v>71</v>
      </c>
      <c r="D30" s="31">
        <v>930000</v>
      </c>
      <c r="E30" s="29">
        <v>520000</v>
      </c>
      <c r="F30" s="5">
        <v>75500</v>
      </c>
      <c r="G30" s="105" t="s">
        <v>436</v>
      </c>
      <c r="H30" s="6">
        <f t="shared" si="0"/>
        <v>14.51923076923077</v>
      </c>
      <c r="I30" s="44"/>
      <c r="J30" s="42">
        <v>1</v>
      </c>
      <c r="K30" s="2"/>
      <c r="L30" s="31">
        <v>9800</v>
      </c>
      <c r="M30" s="18">
        <f t="shared" si="1"/>
        <v>5200</v>
      </c>
      <c r="N30" s="21">
        <v>1500</v>
      </c>
      <c r="O30" s="22">
        <f>(N30/100)*50</f>
        <v>750</v>
      </c>
      <c r="P30" s="16">
        <v>380</v>
      </c>
      <c r="Q30" s="7"/>
      <c r="R30" s="7"/>
      <c r="S30" s="7"/>
      <c r="T30" s="7"/>
      <c r="U30" s="5"/>
      <c r="V30" s="7"/>
      <c r="W30" s="35"/>
      <c r="X30" s="51"/>
      <c r="Y30" s="119" t="s">
        <v>70</v>
      </c>
    </row>
    <row r="31" spans="1:25" ht="12.75" customHeight="1">
      <c r="A31" s="3" t="s">
        <v>78</v>
      </c>
      <c r="B31" s="4" t="s">
        <v>79</v>
      </c>
      <c r="C31" s="9" t="s">
        <v>80</v>
      </c>
      <c r="D31" s="31" t="s">
        <v>387</v>
      </c>
      <c r="E31" s="5">
        <v>89000</v>
      </c>
      <c r="F31" s="5">
        <v>90</v>
      </c>
      <c r="G31" s="93" t="s">
        <v>425</v>
      </c>
      <c r="H31" s="6">
        <f t="shared" si="0"/>
        <v>0.10112359550561799</v>
      </c>
      <c r="I31" s="44"/>
      <c r="J31" s="42">
        <v>1</v>
      </c>
      <c r="K31" s="2"/>
      <c r="L31" s="129">
        <v>4000</v>
      </c>
      <c r="M31" s="18">
        <f t="shared" si="1"/>
        <v>890</v>
      </c>
      <c r="N31" s="21">
        <v>10</v>
      </c>
      <c r="O31" s="22">
        <v>5</v>
      </c>
      <c r="P31" s="16"/>
      <c r="Q31" s="7"/>
      <c r="R31" s="7"/>
      <c r="S31" s="7"/>
      <c r="T31" s="7"/>
      <c r="U31" s="5"/>
      <c r="V31" s="7"/>
      <c r="W31" s="35"/>
      <c r="X31" s="51"/>
      <c r="Y31" s="119" t="s">
        <v>79</v>
      </c>
    </row>
    <row r="32" spans="1:25" ht="12.75" customHeight="1">
      <c r="A32" s="3" t="s">
        <v>75</v>
      </c>
      <c r="B32" s="4" t="s">
        <v>76</v>
      </c>
      <c r="C32" s="9" t="s">
        <v>77</v>
      </c>
      <c r="D32" s="129" t="s">
        <v>388</v>
      </c>
      <c r="E32" s="129">
        <v>1050000</v>
      </c>
      <c r="F32" s="186">
        <v>43000</v>
      </c>
      <c r="G32" s="93" t="s">
        <v>426</v>
      </c>
      <c r="H32" s="6">
        <f t="shared" si="0"/>
        <v>4.0952380952380958</v>
      </c>
      <c r="I32" s="44"/>
      <c r="J32" s="42">
        <v>1</v>
      </c>
      <c r="K32" s="2"/>
      <c r="L32" s="129">
        <v>7500</v>
      </c>
      <c r="M32" s="18">
        <f t="shared" si="1"/>
        <v>10500</v>
      </c>
      <c r="N32" s="21">
        <v>860</v>
      </c>
      <c r="O32" s="22">
        <f>(N32/100)*50</f>
        <v>430</v>
      </c>
      <c r="P32" s="16">
        <v>220</v>
      </c>
      <c r="Q32" s="7"/>
      <c r="R32" s="7"/>
      <c r="S32" s="7"/>
      <c r="T32" s="7"/>
      <c r="U32" s="5"/>
      <c r="V32" s="7"/>
      <c r="W32" s="35"/>
      <c r="X32" s="51"/>
      <c r="Y32" s="119" t="s">
        <v>76</v>
      </c>
    </row>
    <row r="33" spans="1:25" ht="12.75" customHeight="1">
      <c r="A33" s="3" t="s">
        <v>72</v>
      </c>
      <c r="B33" s="4" t="s">
        <v>73</v>
      </c>
      <c r="C33" s="9" t="s">
        <v>74</v>
      </c>
      <c r="D33" s="31">
        <v>1600000</v>
      </c>
      <c r="E33" s="5">
        <v>360000</v>
      </c>
      <c r="F33" s="5">
        <v>50</v>
      </c>
      <c r="G33" s="90" t="s">
        <v>428</v>
      </c>
      <c r="H33" s="6">
        <f t="shared" si="0"/>
        <v>1.3888888888888888E-2</v>
      </c>
      <c r="I33" s="44"/>
      <c r="J33" s="42">
        <v>1</v>
      </c>
      <c r="K33" s="2"/>
      <c r="L33" s="31">
        <v>16000</v>
      </c>
      <c r="M33" s="18">
        <f t="shared" si="1"/>
        <v>3600</v>
      </c>
      <c r="N33" s="21">
        <v>10</v>
      </c>
      <c r="O33" s="22">
        <v>5</v>
      </c>
      <c r="P33" s="16"/>
      <c r="Q33" s="7"/>
      <c r="R33" s="7"/>
      <c r="S33" s="7"/>
      <c r="T33" s="7"/>
      <c r="U33" s="5"/>
      <c r="V33" s="7"/>
      <c r="W33" s="35"/>
      <c r="X33" s="51"/>
      <c r="Y33" s="119" t="s">
        <v>73</v>
      </c>
    </row>
    <row r="34" spans="1:25" ht="12.75" customHeight="1">
      <c r="A34" s="3" t="s">
        <v>81</v>
      </c>
      <c r="B34" s="4" t="s">
        <v>82</v>
      </c>
      <c r="C34" s="9" t="s">
        <v>83</v>
      </c>
      <c r="D34" s="31" t="s">
        <v>84</v>
      </c>
      <c r="E34" s="5">
        <v>50000</v>
      </c>
      <c r="F34" s="5">
        <v>950</v>
      </c>
      <c r="G34" s="93" t="s">
        <v>426</v>
      </c>
      <c r="H34" s="6">
        <f t="shared" si="0"/>
        <v>1.9000000000000001</v>
      </c>
      <c r="I34" s="44"/>
      <c r="J34" s="42">
        <v>4</v>
      </c>
      <c r="K34" s="2"/>
      <c r="L34" s="31">
        <v>11400</v>
      </c>
      <c r="M34" s="18">
        <f t="shared" si="1"/>
        <v>500</v>
      </c>
      <c r="N34" s="21">
        <v>20</v>
      </c>
      <c r="O34" s="22">
        <f>(N34/100)*50</f>
        <v>10</v>
      </c>
      <c r="P34" s="16">
        <f>(N34/100)*25</f>
        <v>5</v>
      </c>
      <c r="Q34" s="50"/>
      <c r="R34" s="7">
        <f>(N34/100)*100</f>
        <v>20</v>
      </c>
      <c r="S34" s="7">
        <f>(N34/100)*50</f>
        <v>10</v>
      </c>
      <c r="T34" s="7">
        <f>(N34/100)*25</f>
        <v>5</v>
      </c>
      <c r="U34" s="50"/>
      <c r="V34" s="7">
        <f>(N34/100)*100</f>
        <v>20</v>
      </c>
      <c r="W34" s="52">
        <f>(N34/100)*50</f>
        <v>10</v>
      </c>
      <c r="X34" s="53">
        <f>(N34/100)*25</f>
        <v>5</v>
      </c>
      <c r="Y34" s="119" t="s">
        <v>82</v>
      </c>
    </row>
    <row r="35" spans="1:25" ht="12.75" customHeight="1">
      <c r="A35" s="3" t="s">
        <v>85</v>
      </c>
      <c r="B35" s="4" t="s">
        <v>86</v>
      </c>
      <c r="C35" s="9" t="s">
        <v>87</v>
      </c>
      <c r="D35" s="31" t="s">
        <v>389</v>
      </c>
      <c r="E35" s="5">
        <v>6500</v>
      </c>
      <c r="F35" s="5">
        <v>500</v>
      </c>
      <c r="G35" s="93" t="s">
        <v>426</v>
      </c>
      <c r="H35" s="6">
        <f t="shared" si="0"/>
        <v>7.6923076923076925</v>
      </c>
      <c r="I35" s="44"/>
      <c r="J35" s="42">
        <v>3</v>
      </c>
      <c r="K35" s="2"/>
      <c r="L35" s="31">
        <v>300</v>
      </c>
      <c r="M35" s="18">
        <f t="shared" si="1"/>
        <v>65</v>
      </c>
      <c r="N35" s="21">
        <v>10</v>
      </c>
      <c r="O35" s="22">
        <f>(N35/100)*50</f>
        <v>5</v>
      </c>
      <c r="P35" s="16"/>
      <c r="Q35" s="50"/>
      <c r="R35" s="7">
        <f>(N35/100)*100</f>
        <v>10</v>
      </c>
      <c r="S35" s="7">
        <f>(N35/100)*50</f>
        <v>5</v>
      </c>
      <c r="T35" s="7"/>
      <c r="U35" s="50"/>
      <c r="V35" s="7">
        <v>10</v>
      </c>
      <c r="W35" s="52">
        <v>5</v>
      </c>
      <c r="X35" s="53"/>
      <c r="Y35" s="119" t="s">
        <v>86</v>
      </c>
    </row>
    <row r="36" spans="1:25" ht="12.75" customHeight="1">
      <c r="A36" s="3" t="s">
        <v>88</v>
      </c>
      <c r="B36" s="4" t="s">
        <v>89</v>
      </c>
      <c r="C36" s="9" t="s">
        <v>90</v>
      </c>
      <c r="D36" s="31" t="s">
        <v>390</v>
      </c>
      <c r="E36" s="5">
        <v>33000</v>
      </c>
      <c r="F36" s="5">
        <v>2400</v>
      </c>
      <c r="G36" s="93" t="s">
        <v>425</v>
      </c>
      <c r="H36" s="6">
        <f t="shared" si="0"/>
        <v>7.2727272727272725</v>
      </c>
      <c r="I36" s="44"/>
      <c r="J36" s="42">
        <v>3</v>
      </c>
      <c r="K36" s="2"/>
      <c r="L36" s="31">
        <v>2100</v>
      </c>
      <c r="M36" s="18">
        <f t="shared" si="1"/>
        <v>330</v>
      </c>
      <c r="N36" s="21">
        <v>50</v>
      </c>
      <c r="O36" s="22">
        <f>(N36/100)*50</f>
        <v>25</v>
      </c>
      <c r="P36" s="16">
        <v>15</v>
      </c>
      <c r="Q36" s="50"/>
      <c r="R36" s="7">
        <f>(N36/100)*100</f>
        <v>50</v>
      </c>
      <c r="S36" s="7">
        <f>(N36/100)*50</f>
        <v>25</v>
      </c>
      <c r="T36" s="7">
        <v>15</v>
      </c>
      <c r="U36" s="50"/>
      <c r="V36" s="7">
        <v>15</v>
      </c>
      <c r="W36" s="52">
        <v>5</v>
      </c>
      <c r="X36" s="53"/>
      <c r="Y36" s="119" t="s">
        <v>89</v>
      </c>
    </row>
    <row r="37" spans="1:25" ht="12.75" customHeight="1">
      <c r="A37" s="3" t="s">
        <v>91</v>
      </c>
      <c r="B37" s="4" t="s">
        <v>92</v>
      </c>
      <c r="C37" s="9" t="s">
        <v>93</v>
      </c>
      <c r="D37" s="31" t="s">
        <v>391</v>
      </c>
      <c r="E37" s="5">
        <v>9500</v>
      </c>
      <c r="F37" s="5">
        <v>200</v>
      </c>
      <c r="G37" s="90" t="s">
        <v>428</v>
      </c>
      <c r="H37" s="6">
        <f t="shared" si="0"/>
        <v>2.1052631578947367</v>
      </c>
      <c r="I37" s="44"/>
      <c r="J37" s="42">
        <v>1</v>
      </c>
      <c r="K37" s="2"/>
      <c r="L37" s="31">
        <v>860</v>
      </c>
      <c r="M37" s="18">
        <f t="shared" si="1"/>
        <v>95</v>
      </c>
      <c r="N37" s="21">
        <v>10</v>
      </c>
      <c r="O37" s="22">
        <v>5</v>
      </c>
      <c r="P37" s="16"/>
      <c r="Q37" s="7"/>
      <c r="R37" s="7"/>
      <c r="S37" s="7"/>
      <c r="T37" s="7"/>
      <c r="U37" s="5"/>
      <c r="V37" s="7"/>
      <c r="W37" s="35"/>
      <c r="X37" s="51"/>
      <c r="Y37" s="119" t="s">
        <v>92</v>
      </c>
    </row>
    <row r="38" spans="1:25" ht="12.75" customHeight="1">
      <c r="A38" s="3" t="s">
        <v>143</v>
      </c>
      <c r="B38" s="4" t="s">
        <v>144</v>
      </c>
      <c r="C38" s="9" t="s">
        <v>145</v>
      </c>
      <c r="D38" s="31" t="s">
        <v>146</v>
      </c>
      <c r="E38" s="29">
        <f>GEOMEAN(50001,150000)</f>
        <v>86603.406399517567</v>
      </c>
      <c r="F38" s="5">
        <v>33000</v>
      </c>
      <c r="G38" s="98" t="s">
        <v>195</v>
      </c>
      <c r="H38" s="67">
        <f t="shared" si="0"/>
        <v>38.104736721053307</v>
      </c>
      <c r="I38" s="44">
        <v>0.81</v>
      </c>
      <c r="J38" s="42">
        <v>4</v>
      </c>
      <c r="K38" s="2"/>
      <c r="L38" s="31">
        <v>37100</v>
      </c>
      <c r="M38" s="18">
        <v>870</v>
      </c>
      <c r="N38" s="21">
        <v>530</v>
      </c>
      <c r="O38" s="22">
        <v>270</v>
      </c>
      <c r="P38" s="16">
        <v>130</v>
      </c>
      <c r="Q38" s="50"/>
      <c r="R38" s="7">
        <f t="shared" ref="R38:R43" si="2">(N38/100)*100</f>
        <v>530</v>
      </c>
      <c r="S38" s="7">
        <v>270</v>
      </c>
      <c r="T38" s="7">
        <v>130</v>
      </c>
      <c r="U38" s="50"/>
      <c r="V38" s="7">
        <f>(N38/100)*100</f>
        <v>530</v>
      </c>
      <c r="W38" s="52">
        <v>270</v>
      </c>
      <c r="X38" s="53">
        <v>130</v>
      </c>
      <c r="Y38" s="119" t="s">
        <v>144</v>
      </c>
    </row>
    <row r="39" spans="1:25" ht="12.75" customHeight="1">
      <c r="A39" s="3" t="s">
        <v>147</v>
      </c>
      <c r="B39" s="4" t="s">
        <v>148</v>
      </c>
      <c r="C39" s="9" t="s">
        <v>149</v>
      </c>
      <c r="D39" s="31" t="s">
        <v>401</v>
      </c>
      <c r="E39" s="29">
        <v>400000</v>
      </c>
      <c r="F39" s="5">
        <v>34500</v>
      </c>
      <c r="G39" s="98" t="s">
        <v>195</v>
      </c>
      <c r="H39" s="67">
        <f t="shared" si="0"/>
        <v>8.625</v>
      </c>
      <c r="I39" s="44"/>
      <c r="J39" s="42">
        <v>4</v>
      </c>
      <c r="K39" s="2"/>
      <c r="L39" s="31">
        <v>15500</v>
      </c>
      <c r="M39" s="18">
        <f>(E39/100)*1</f>
        <v>4000</v>
      </c>
      <c r="N39" s="21">
        <v>690</v>
      </c>
      <c r="O39" s="22">
        <v>350</v>
      </c>
      <c r="P39" s="16">
        <v>170</v>
      </c>
      <c r="Q39" s="50"/>
      <c r="R39" s="7">
        <f t="shared" si="2"/>
        <v>690</v>
      </c>
      <c r="S39" s="7">
        <v>350</v>
      </c>
      <c r="T39" s="7">
        <v>170</v>
      </c>
      <c r="U39" s="50"/>
      <c r="V39" s="7">
        <f>(N39/100)*100</f>
        <v>690</v>
      </c>
      <c r="W39" s="52">
        <v>350</v>
      </c>
      <c r="X39" s="53">
        <v>170</v>
      </c>
      <c r="Y39" s="119" t="s">
        <v>148</v>
      </c>
    </row>
    <row r="40" spans="1:25" ht="12.75" customHeight="1">
      <c r="A40" s="3" t="s">
        <v>140</v>
      </c>
      <c r="B40" s="4" t="s">
        <v>141</v>
      </c>
      <c r="C40" s="9" t="s">
        <v>142</v>
      </c>
      <c r="D40" s="31">
        <v>350000</v>
      </c>
      <c r="E40" s="29">
        <v>325000</v>
      </c>
      <c r="F40" s="5">
        <v>103000</v>
      </c>
      <c r="G40" s="92" t="s">
        <v>431</v>
      </c>
      <c r="H40" s="67">
        <f t="shared" si="0"/>
        <v>31.692307692307693</v>
      </c>
      <c r="I40" s="44">
        <v>0.84</v>
      </c>
      <c r="J40" s="42">
        <v>3</v>
      </c>
      <c r="K40" s="2"/>
      <c r="L40" s="31">
        <v>3500</v>
      </c>
      <c r="M40" s="18">
        <f>(E40/100)*1</f>
        <v>3250</v>
      </c>
      <c r="N40" s="21">
        <v>1700</v>
      </c>
      <c r="O40" s="22">
        <v>850</v>
      </c>
      <c r="P40" s="16">
        <v>430</v>
      </c>
      <c r="Q40" s="50"/>
      <c r="R40" s="7">
        <v>1700</v>
      </c>
      <c r="S40" s="7">
        <v>850</v>
      </c>
      <c r="T40" s="7">
        <v>430</v>
      </c>
      <c r="U40" s="50"/>
      <c r="V40" s="7">
        <v>430</v>
      </c>
      <c r="W40" s="52">
        <v>210</v>
      </c>
      <c r="X40" s="53">
        <v>110</v>
      </c>
      <c r="Y40" s="119" t="s">
        <v>141</v>
      </c>
    </row>
    <row r="41" spans="1:25" ht="12.75" customHeight="1">
      <c r="A41" s="3" t="s">
        <v>94</v>
      </c>
      <c r="B41" s="4" t="s">
        <v>95</v>
      </c>
      <c r="C41" s="9" t="s">
        <v>96</v>
      </c>
      <c r="D41" s="31" t="s">
        <v>398</v>
      </c>
      <c r="E41" s="5">
        <v>12700</v>
      </c>
      <c r="F41" s="5">
        <v>2000</v>
      </c>
      <c r="G41" s="92" t="s">
        <v>431</v>
      </c>
      <c r="H41" s="6">
        <f t="shared" si="0"/>
        <v>15.748031496062993</v>
      </c>
      <c r="I41" s="44"/>
      <c r="J41" s="42">
        <v>3</v>
      </c>
      <c r="K41" s="2"/>
      <c r="L41" s="31">
        <v>4700</v>
      </c>
      <c r="M41" s="18">
        <v>130</v>
      </c>
      <c r="N41" s="21">
        <v>40</v>
      </c>
      <c r="O41" s="22">
        <f t="shared" ref="O41:O50" si="3">(N41/100)*50</f>
        <v>20</v>
      </c>
      <c r="P41" s="16">
        <f>(N41/100)*25</f>
        <v>10</v>
      </c>
      <c r="Q41" s="50"/>
      <c r="R41" s="7">
        <f t="shared" si="2"/>
        <v>40</v>
      </c>
      <c r="S41" s="7">
        <f>(N41/100)*50</f>
        <v>20</v>
      </c>
      <c r="T41" s="7">
        <f>(N41/100)*25</f>
        <v>10</v>
      </c>
      <c r="U41" s="50"/>
      <c r="V41" s="7">
        <f>(N41/100)*25</f>
        <v>10</v>
      </c>
      <c r="W41" s="52">
        <f>(N41/100)*12.5</f>
        <v>5</v>
      </c>
      <c r="X41" s="53"/>
      <c r="Y41" s="119" t="s">
        <v>95</v>
      </c>
    </row>
    <row r="42" spans="1:25" ht="12.75" customHeight="1">
      <c r="A42" s="3" t="s">
        <v>100</v>
      </c>
      <c r="B42" s="4" t="s">
        <v>101</v>
      </c>
      <c r="C42" s="9" t="s">
        <v>102</v>
      </c>
      <c r="D42" s="31" t="s">
        <v>399</v>
      </c>
      <c r="E42" s="29">
        <f>GEOMEAN(3001,8000)</f>
        <v>4899.7959141172405</v>
      </c>
      <c r="F42" s="5">
        <v>80</v>
      </c>
      <c r="G42" s="92" t="s">
        <v>430</v>
      </c>
      <c r="H42" s="6">
        <f t="shared" si="0"/>
        <v>1.6327210643509629</v>
      </c>
      <c r="I42" s="44"/>
      <c r="J42" s="42">
        <v>3</v>
      </c>
      <c r="K42" s="2"/>
      <c r="L42" s="31">
        <v>500</v>
      </c>
      <c r="M42" s="18">
        <v>50</v>
      </c>
      <c r="N42" s="21">
        <v>10</v>
      </c>
      <c r="O42" s="22">
        <f t="shared" si="3"/>
        <v>5</v>
      </c>
      <c r="P42" s="16"/>
      <c r="Q42" s="50"/>
      <c r="R42" s="7">
        <f t="shared" si="2"/>
        <v>10</v>
      </c>
      <c r="S42" s="7">
        <f>(N42/100)*50</f>
        <v>5</v>
      </c>
      <c r="T42" s="7"/>
      <c r="U42" s="50"/>
      <c r="V42" s="7">
        <v>10</v>
      </c>
      <c r="W42" s="49">
        <v>5</v>
      </c>
      <c r="X42" s="52"/>
      <c r="Y42" s="119" t="s">
        <v>101</v>
      </c>
    </row>
    <row r="43" spans="1:25" ht="12.75" customHeight="1">
      <c r="A43" s="3" t="s">
        <v>97</v>
      </c>
      <c r="B43" s="4" t="s">
        <v>98</v>
      </c>
      <c r="C43" s="9" t="s">
        <v>99</v>
      </c>
      <c r="D43" s="31" t="s">
        <v>400</v>
      </c>
      <c r="E43" s="5">
        <v>45000</v>
      </c>
      <c r="F43" s="5">
        <v>4000</v>
      </c>
      <c r="G43" s="92" t="s">
        <v>431</v>
      </c>
      <c r="H43" s="6">
        <f t="shared" si="0"/>
        <v>8.8888888888888893</v>
      </c>
      <c r="I43" s="44"/>
      <c r="J43" s="42">
        <v>3</v>
      </c>
      <c r="K43" s="2"/>
      <c r="L43" s="31">
        <v>6300</v>
      </c>
      <c r="M43" s="18">
        <f>(E43/100)*1</f>
        <v>450</v>
      </c>
      <c r="N43" s="21">
        <v>80</v>
      </c>
      <c r="O43" s="22">
        <f t="shared" si="3"/>
        <v>40</v>
      </c>
      <c r="P43" s="16">
        <f>(N43/100)*25</f>
        <v>20</v>
      </c>
      <c r="Q43" s="50"/>
      <c r="R43" s="7">
        <f t="shared" si="2"/>
        <v>80</v>
      </c>
      <c r="S43" s="7">
        <f>(N43/100)*50</f>
        <v>40</v>
      </c>
      <c r="T43" s="7">
        <f>(N43/100)*25</f>
        <v>20</v>
      </c>
      <c r="U43" s="50"/>
      <c r="V43" s="7">
        <f>(N43/100)*25</f>
        <v>20</v>
      </c>
      <c r="W43" s="49">
        <f>(N43/100)*12.5</f>
        <v>10</v>
      </c>
      <c r="X43" s="52">
        <f>(N43/100)*6.25</f>
        <v>5</v>
      </c>
      <c r="Y43" s="119" t="s">
        <v>98</v>
      </c>
    </row>
    <row r="44" spans="1:25" ht="12.75" customHeight="1">
      <c r="A44" s="3" t="s">
        <v>103</v>
      </c>
      <c r="B44" s="4" t="s">
        <v>104</v>
      </c>
      <c r="C44" s="9" t="s">
        <v>105</v>
      </c>
      <c r="D44" s="31" t="s">
        <v>339</v>
      </c>
      <c r="E44" s="5">
        <v>2200</v>
      </c>
      <c r="F44" s="5">
        <v>10</v>
      </c>
      <c r="G44" s="90" t="s">
        <v>428</v>
      </c>
      <c r="H44" s="6">
        <f t="shared" si="0"/>
        <v>0.45454545454545459</v>
      </c>
      <c r="I44" s="44"/>
      <c r="J44" s="42">
        <v>2</v>
      </c>
      <c r="K44" s="28"/>
      <c r="L44" s="31">
        <v>50</v>
      </c>
      <c r="M44" s="18">
        <v>50</v>
      </c>
      <c r="N44" s="21">
        <v>10</v>
      </c>
      <c r="O44" s="22">
        <f t="shared" si="3"/>
        <v>5</v>
      </c>
      <c r="P44" s="16"/>
      <c r="Q44" s="7"/>
      <c r="R44" s="7">
        <v>10</v>
      </c>
      <c r="S44" s="7">
        <v>5</v>
      </c>
      <c r="T44" s="7"/>
      <c r="U44" s="7"/>
      <c r="V44" s="7">
        <v>10</v>
      </c>
      <c r="W44" s="49">
        <v>5</v>
      </c>
      <c r="X44" s="52"/>
      <c r="Y44" s="119" t="s">
        <v>104</v>
      </c>
    </row>
    <row r="45" spans="1:25" ht="12.75" customHeight="1">
      <c r="A45" s="3" t="s">
        <v>106</v>
      </c>
      <c r="B45" s="4" t="s">
        <v>107</v>
      </c>
      <c r="C45" s="9" t="s">
        <v>108</v>
      </c>
      <c r="D45" s="31" t="s">
        <v>340</v>
      </c>
      <c r="E45" s="5">
        <v>1200</v>
      </c>
      <c r="F45" s="5">
        <v>320</v>
      </c>
      <c r="G45" s="92" t="s">
        <v>431</v>
      </c>
      <c r="H45" s="6">
        <f t="shared" si="0"/>
        <v>26.666666666666664</v>
      </c>
      <c r="I45" s="44">
        <v>0.87</v>
      </c>
      <c r="J45" s="42">
        <v>3</v>
      </c>
      <c r="K45" s="2"/>
      <c r="L45" s="31">
        <v>1800</v>
      </c>
      <c r="M45" s="18">
        <v>50</v>
      </c>
      <c r="N45" s="21">
        <v>10</v>
      </c>
      <c r="O45" s="22">
        <f t="shared" si="3"/>
        <v>5</v>
      </c>
      <c r="P45" s="16"/>
      <c r="Q45" s="50"/>
      <c r="R45" s="7">
        <f>(N45/100)*100</f>
        <v>10</v>
      </c>
      <c r="S45" s="7">
        <f>(N45/100)*50</f>
        <v>5</v>
      </c>
      <c r="T45" s="7"/>
      <c r="U45" s="50"/>
      <c r="V45" s="7">
        <v>10</v>
      </c>
      <c r="W45" s="49">
        <v>5</v>
      </c>
      <c r="X45" s="52"/>
      <c r="Y45" s="119" t="s">
        <v>107</v>
      </c>
    </row>
    <row r="46" spans="1:25" ht="12.75" customHeight="1">
      <c r="A46" s="3" t="s">
        <v>150</v>
      </c>
      <c r="B46" s="4" t="s">
        <v>151</v>
      </c>
      <c r="C46" s="9" t="s">
        <v>152</v>
      </c>
      <c r="D46" s="31" t="s">
        <v>343</v>
      </c>
      <c r="E46" s="29">
        <v>210000</v>
      </c>
      <c r="F46" s="5">
        <v>120000</v>
      </c>
      <c r="G46" s="93" t="s">
        <v>426</v>
      </c>
      <c r="H46" s="67">
        <f t="shared" si="0"/>
        <v>57.142857142857146</v>
      </c>
      <c r="I46" s="44">
        <v>0.71</v>
      </c>
      <c r="J46" s="42">
        <v>2</v>
      </c>
      <c r="K46" s="2"/>
      <c r="L46" s="31">
        <v>8200</v>
      </c>
      <c r="M46" s="18">
        <f>(E46/100)*1</f>
        <v>2100</v>
      </c>
      <c r="N46" s="21">
        <v>1700</v>
      </c>
      <c r="O46" s="22">
        <f t="shared" si="3"/>
        <v>850</v>
      </c>
      <c r="P46" s="16">
        <v>430</v>
      </c>
      <c r="Q46" s="7"/>
      <c r="R46" s="7">
        <v>430</v>
      </c>
      <c r="S46" s="7">
        <v>210</v>
      </c>
      <c r="T46" s="7">
        <v>110</v>
      </c>
      <c r="U46" s="7"/>
      <c r="V46" s="7">
        <v>430</v>
      </c>
      <c r="W46" s="49">
        <v>210</v>
      </c>
      <c r="X46" s="52">
        <v>110</v>
      </c>
      <c r="Y46" s="119" t="s">
        <v>151</v>
      </c>
    </row>
    <row r="47" spans="1:25" ht="12.75" customHeight="1">
      <c r="A47" s="3" t="s">
        <v>153</v>
      </c>
      <c r="B47" s="4" t="s">
        <v>154</v>
      </c>
      <c r="C47" s="9" t="s">
        <v>155</v>
      </c>
      <c r="D47" s="31" t="s">
        <v>344</v>
      </c>
      <c r="E47" s="29">
        <v>16500</v>
      </c>
      <c r="F47" s="5">
        <v>13000</v>
      </c>
      <c r="G47" s="93" t="s">
        <v>426</v>
      </c>
      <c r="H47" s="67">
        <f t="shared" si="0"/>
        <v>78.787878787878782</v>
      </c>
      <c r="I47" s="44">
        <v>0.61</v>
      </c>
      <c r="J47" s="42">
        <v>1</v>
      </c>
      <c r="K47" s="2"/>
      <c r="L47" s="31">
        <v>940</v>
      </c>
      <c r="M47" s="18">
        <v>170</v>
      </c>
      <c r="N47" s="21">
        <v>160</v>
      </c>
      <c r="O47" s="22">
        <f t="shared" si="3"/>
        <v>80</v>
      </c>
      <c r="P47" s="16">
        <f>(N47/100)*25</f>
        <v>40</v>
      </c>
      <c r="Q47" s="7"/>
      <c r="R47" s="7"/>
      <c r="S47" s="7"/>
      <c r="T47" s="7"/>
      <c r="U47" s="5"/>
      <c r="V47" s="7"/>
      <c r="W47" s="17"/>
      <c r="X47" s="35"/>
      <c r="Y47" s="119" t="s">
        <v>154</v>
      </c>
    </row>
    <row r="48" spans="1:25" ht="12.75" customHeight="1">
      <c r="A48" s="3" t="s">
        <v>162</v>
      </c>
      <c r="B48" s="4" t="s">
        <v>163</v>
      </c>
      <c r="C48" s="9" t="s">
        <v>164</v>
      </c>
      <c r="D48" s="31" t="s">
        <v>165</v>
      </c>
      <c r="E48" s="29">
        <f>GEOMEAN(400001,1000000)</f>
        <v>632456.32260259683</v>
      </c>
      <c r="F48" s="5">
        <v>120000</v>
      </c>
      <c r="G48" s="93" t="s">
        <v>426</v>
      </c>
      <c r="H48" s="67">
        <f t="shared" si="0"/>
        <v>18.973642243972293</v>
      </c>
      <c r="I48" s="47"/>
      <c r="J48" s="42">
        <v>3</v>
      </c>
      <c r="K48" s="2"/>
      <c r="L48" s="31">
        <v>72300</v>
      </c>
      <c r="M48" s="18">
        <v>6300</v>
      </c>
      <c r="N48" s="21">
        <v>2400</v>
      </c>
      <c r="O48" s="22">
        <f t="shared" si="3"/>
        <v>1200</v>
      </c>
      <c r="P48" s="16">
        <f>(N48/100)*25</f>
        <v>600</v>
      </c>
      <c r="Q48" s="50"/>
      <c r="R48" s="7">
        <f>(N48/100)*100</f>
        <v>2400</v>
      </c>
      <c r="S48" s="7">
        <f>(N48/100)*50</f>
        <v>1200</v>
      </c>
      <c r="T48" s="7">
        <f>(N48/100)*25</f>
        <v>600</v>
      </c>
      <c r="U48" s="50"/>
      <c r="V48" s="7">
        <f>(N48/100)*25</f>
        <v>600</v>
      </c>
      <c r="W48" s="49">
        <f>(N48/100)*12.5</f>
        <v>300</v>
      </c>
      <c r="X48" s="52">
        <f>(N48/100)*6.25</f>
        <v>150</v>
      </c>
      <c r="Y48" s="119" t="s">
        <v>163</v>
      </c>
    </row>
    <row r="49" spans="1:25" ht="12.75" customHeight="1">
      <c r="A49" s="3" t="s">
        <v>159</v>
      </c>
      <c r="B49" s="4" t="s">
        <v>160</v>
      </c>
      <c r="C49" s="9" t="s">
        <v>161</v>
      </c>
      <c r="D49" s="31" t="s">
        <v>404</v>
      </c>
      <c r="E49" s="31">
        <v>200000</v>
      </c>
      <c r="F49" s="26">
        <v>66000</v>
      </c>
      <c r="G49" s="93" t="s">
        <v>426</v>
      </c>
      <c r="H49" s="66">
        <f t="shared" si="0"/>
        <v>33</v>
      </c>
      <c r="I49" s="45">
        <v>0.84</v>
      </c>
      <c r="J49" s="42">
        <v>3</v>
      </c>
      <c r="K49" s="2"/>
      <c r="L49" s="31">
        <v>9400</v>
      </c>
      <c r="M49" s="18">
        <f>(E49/100)*1</f>
        <v>2000</v>
      </c>
      <c r="N49" s="21">
        <v>1100</v>
      </c>
      <c r="O49" s="22">
        <f t="shared" si="3"/>
        <v>550</v>
      </c>
      <c r="P49" s="16">
        <v>280</v>
      </c>
      <c r="Q49" s="50"/>
      <c r="R49" s="7">
        <f>(N49/100)*100</f>
        <v>1100</v>
      </c>
      <c r="S49" s="7">
        <f>(N49/100)*50</f>
        <v>550</v>
      </c>
      <c r="T49" s="7">
        <v>280</v>
      </c>
      <c r="U49" s="50"/>
      <c r="V49" s="7">
        <v>280</v>
      </c>
      <c r="W49" s="49">
        <v>140</v>
      </c>
      <c r="X49" s="52">
        <v>70</v>
      </c>
      <c r="Y49" s="119" t="s">
        <v>160</v>
      </c>
    </row>
    <row r="50" spans="1:25" ht="12.75" customHeight="1">
      <c r="A50" s="3" t="s">
        <v>156</v>
      </c>
      <c r="B50" s="4" t="s">
        <v>157</v>
      </c>
      <c r="C50" s="9" t="s">
        <v>158</v>
      </c>
      <c r="D50" s="31">
        <v>200000</v>
      </c>
      <c r="E50" s="96">
        <v>65000</v>
      </c>
      <c r="F50" s="26">
        <v>30000</v>
      </c>
      <c r="G50" s="93" t="s">
        <v>426</v>
      </c>
      <c r="H50" s="66">
        <f t="shared" si="0"/>
        <v>46.153846153846153</v>
      </c>
      <c r="I50" s="45">
        <v>0.77</v>
      </c>
      <c r="J50" s="42">
        <v>1</v>
      </c>
      <c r="K50" s="2"/>
      <c r="L50" s="31">
        <v>2000</v>
      </c>
      <c r="M50" s="18">
        <f>(E50/100)*1</f>
        <v>650</v>
      </c>
      <c r="N50" s="21">
        <v>460</v>
      </c>
      <c r="O50" s="22">
        <f t="shared" si="3"/>
        <v>229.99999999999997</v>
      </c>
      <c r="P50" s="16">
        <v>120</v>
      </c>
      <c r="Q50" s="7"/>
      <c r="R50" s="125"/>
      <c r="S50" s="125"/>
      <c r="T50" s="125"/>
      <c r="U50" s="5"/>
      <c r="V50" s="125"/>
      <c r="W50" s="126"/>
      <c r="X50" s="127"/>
      <c r="Y50" s="119" t="s">
        <v>157</v>
      </c>
    </row>
    <row r="51" spans="1:25" ht="13.5" customHeight="1">
      <c r="A51" s="25" t="s">
        <v>433</v>
      </c>
      <c r="B51" s="123" t="s">
        <v>168</v>
      </c>
      <c r="C51" s="27" t="s">
        <v>432</v>
      </c>
      <c r="D51" s="94" t="s">
        <v>434</v>
      </c>
      <c r="E51" s="289">
        <v>25000</v>
      </c>
      <c r="F51" s="291">
        <v>8000</v>
      </c>
      <c r="G51" s="106" t="s">
        <v>446</v>
      </c>
      <c r="H51" s="293">
        <v>32</v>
      </c>
      <c r="I51" s="287">
        <v>0.84</v>
      </c>
      <c r="J51" s="42">
        <v>1</v>
      </c>
      <c r="K51" s="97"/>
      <c r="L51" s="31">
        <v>540</v>
      </c>
      <c r="M51" s="294">
        <v>250</v>
      </c>
      <c r="N51" s="296">
        <v>130</v>
      </c>
      <c r="O51" s="298">
        <v>70</v>
      </c>
      <c r="P51" s="285">
        <v>35</v>
      </c>
      <c r="Q51" s="281"/>
      <c r="R51" s="273"/>
      <c r="S51" s="273"/>
      <c r="T51" s="273"/>
      <c r="U51" s="283"/>
      <c r="V51" s="273"/>
      <c r="W51" s="273"/>
      <c r="X51" s="273"/>
      <c r="Y51" s="119" t="s">
        <v>168</v>
      </c>
    </row>
    <row r="52" spans="1:25" ht="12.75" customHeight="1">
      <c r="A52" s="3" t="s">
        <v>170</v>
      </c>
      <c r="B52" s="124" t="s">
        <v>168</v>
      </c>
      <c r="C52" s="27" t="s">
        <v>408</v>
      </c>
      <c r="D52" s="94" t="s">
        <v>407</v>
      </c>
      <c r="E52" s="290"/>
      <c r="F52" s="292"/>
      <c r="G52" s="106" t="s">
        <v>446</v>
      </c>
      <c r="H52" s="286"/>
      <c r="I52" s="288"/>
      <c r="J52" s="42">
        <v>1</v>
      </c>
      <c r="K52" s="97"/>
      <c r="L52" s="31">
        <v>4200</v>
      </c>
      <c r="M52" s="295"/>
      <c r="N52" s="297"/>
      <c r="O52" s="299"/>
      <c r="P52" s="286"/>
      <c r="Q52" s="282"/>
      <c r="R52" s="274"/>
      <c r="S52" s="274"/>
      <c r="T52" s="274"/>
      <c r="U52" s="284"/>
      <c r="V52" s="274"/>
      <c r="W52" s="274"/>
      <c r="X52" s="274"/>
      <c r="Y52" s="119" t="s">
        <v>168</v>
      </c>
    </row>
    <row r="53" spans="1:25" ht="12.75" customHeight="1">
      <c r="A53" s="3" t="s">
        <v>166</v>
      </c>
      <c r="B53" s="4" t="s">
        <v>167</v>
      </c>
      <c r="C53" s="9" t="s">
        <v>307</v>
      </c>
      <c r="D53" s="94" t="s">
        <v>406</v>
      </c>
      <c r="E53" s="101">
        <v>17400</v>
      </c>
      <c r="F53" s="95">
        <v>3300</v>
      </c>
      <c r="G53" s="98" t="s">
        <v>195</v>
      </c>
      <c r="H53" s="67">
        <f>(100/E53)*F53</f>
        <v>18.96551724137931</v>
      </c>
      <c r="I53" s="44"/>
      <c r="J53" s="42">
        <v>3</v>
      </c>
      <c r="K53" s="2"/>
      <c r="L53" s="31">
        <v>3100</v>
      </c>
      <c r="M53" s="18">
        <v>170</v>
      </c>
      <c r="N53" s="21">
        <v>65</v>
      </c>
      <c r="O53" s="22">
        <v>35</v>
      </c>
      <c r="P53" s="16">
        <v>15</v>
      </c>
      <c r="Q53" s="50"/>
      <c r="R53" s="23">
        <f>(N53/100)*100</f>
        <v>65</v>
      </c>
      <c r="S53" s="23">
        <v>35</v>
      </c>
      <c r="T53" s="23">
        <v>15</v>
      </c>
      <c r="U53" s="50"/>
      <c r="V53" s="23">
        <v>15</v>
      </c>
      <c r="W53" s="128">
        <v>10</v>
      </c>
      <c r="X53" s="57">
        <v>5</v>
      </c>
      <c r="Y53" s="119" t="s">
        <v>167</v>
      </c>
    </row>
    <row r="54" spans="1:25" ht="12.75" customHeight="1">
      <c r="A54" s="3" t="s">
        <v>171</v>
      </c>
      <c r="B54" s="4" t="s">
        <v>172</v>
      </c>
      <c r="C54" s="9" t="s">
        <v>173</v>
      </c>
      <c r="D54" s="31" t="s">
        <v>345</v>
      </c>
      <c r="E54" s="15">
        <v>430</v>
      </c>
      <c r="F54" s="5">
        <v>100</v>
      </c>
      <c r="G54" s="102" t="s">
        <v>435</v>
      </c>
      <c r="H54" s="6">
        <f>(100/E54)*F54</f>
        <v>23.255813953488371</v>
      </c>
      <c r="I54" s="44">
        <v>0.88</v>
      </c>
      <c r="J54" s="42">
        <v>1</v>
      </c>
      <c r="K54" s="2"/>
      <c r="L54" s="31">
        <v>660</v>
      </c>
      <c r="M54" s="18">
        <v>50</v>
      </c>
      <c r="N54" s="21">
        <v>10</v>
      </c>
      <c r="O54" s="22">
        <v>5</v>
      </c>
      <c r="P54" s="16"/>
      <c r="Q54" s="7"/>
      <c r="R54" s="7"/>
      <c r="S54" s="7"/>
      <c r="T54" s="7"/>
      <c r="U54" s="5"/>
      <c r="V54" s="7"/>
      <c r="W54" s="17"/>
      <c r="X54" s="35"/>
      <c r="Y54" s="119" t="s">
        <v>172</v>
      </c>
    </row>
    <row r="55" spans="1:25" ht="12.75" customHeight="1">
      <c r="A55" s="3" t="s">
        <v>174</v>
      </c>
      <c r="B55" s="4" t="s">
        <v>175</v>
      </c>
      <c r="C55" s="9" t="s">
        <v>176</v>
      </c>
      <c r="D55" s="31" t="s">
        <v>405</v>
      </c>
      <c r="E55" s="5">
        <v>250</v>
      </c>
      <c r="F55" s="5">
        <v>25</v>
      </c>
      <c r="G55" s="106" t="s">
        <v>446</v>
      </c>
      <c r="H55" s="6">
        <f>(100/250)*F55</f>
        <v>10</v>
      </c>
      <c r="I55" s="44"/>
      <c r="J55" s="42">
        <v>4</v>
      </c>
      <c r="K55" s="2"/>
      <c r="L55" s="31">
        <v>690</v>
      </c>
      <c r="M55" s="18">
        <v>50</v>
      </c>
      <c r="N55" s="21">
        <v>10</v>
      </c>
      <c r="O55" s="22">
        <f>(N55/100)*50</f>
        <v>5</v>
      </c>
      <c r="P55" s="16"/>
      <c r="Q55" s="50"/>
      <c r="R55" s="7">
        <f>(N55/100)*100</f>
        <v>10</v>
      </c>
      <c r="S55" s="7">
        <f>(N55/100)*50</f>
        <v>5</v>
      </c>
      <c r="T55" s="7"/>
      <c r="U55" s="50"/>
      <c r="V55" s="7">
        <f>(N55/100)*100</f>
        <v>10</v>
      </c>
      <c r="W55" s="49">
        <f>(N55/100)*50</f>
        <v>5</v>
      </c>
      <c r="X55" s="52"/>
      <c r="Y55" s="119" t="s">
        <v>175</v>
      </c>
    </row>
    <row r="56" spans="1:25" ht="12.75" customHeight="1">
      <c r="A56" s="3" t="s">
        <v>177</v>
      </c>
      <c r="B56" s="4" t="s">
        <v>178</v>
      </c>
      <c r="C56" s="9" t="s">
        <v>179</v>
      </c>
      <c r="D56" s="31" t="s">
        <v>346</v>
      </c>
      <c r="E56" s="5">
        <v>3000</v>
      </c>
      <c r="F56" s="5">
        <v>1500</v>
      </c>
      <c r="G56" s="102" t="s">
        <v>435</v>
      </c>
      <c r="H56" s="6">
        <f t="shared" ref="H56:H65" si="4">(100/E56)*F56</f>
        <v>50</v>
      </c>
      <c r="I56" s="44">
        <v>0.75</v>
      </c>
      <c r="J56" s="42">
        <v>2</v>
      </c>
      <c r="K56" s="2"/>
      <c r="L56" s="31">
        <v>3500</v>
      </c>
      <c r="M56" s="18">
        <v>50</v>
      </c>
      <c r="N56" s="21">
        <v>25</v>
      </c>
      <c r="O56" s="22">
        <v>15</v>
      </c>
      <c r="P56" s="16">
        <v>5</v>
      </c>
      <c r="Q56" s="7"/>
      <c r="R56" s="7">
        <v>10</v>
      </c>
      <c r="S56" s="7">
        <v>5</v>
      </c>
      <c r="T56" s="7"/>
      <c r="U56" s="7"/>
      <c r="V56" s="7">
        <v>10</v>
      </c>
      <c r="W56" s="49">
        <v>5</v>
      </c>
      <c r="X56" s="52"/>
      <c r="Y56" s="119" t="s">
        <v>178</v>
      </c>
    </row>
    <row r="57" spans="1:25" ht="12.75" customHeight="1">
      <c r="A57" s="3" t="s">
        <v>180</v>
      </c>
      <c r="B57" s="24" t="s">
        <v>319</v>
      </c>
      <c r="C57" s="9" t="s">
        <v>181</v>
      </c>
      <c r="D57" s="31" t="s">
        <v>379</v>
      </c>
      <c r="E57" s="5">
        <v>145000</v>
      </c>
      <c r="F57" s="5">
        <v>90000</v>
      </c>
      <c r="G57" s="90" t="s">
        <v>428</v>
      </c>
      <c r="H57" s="6">
        <f t="shared" si="4"/>
        <v>62.068965517241374</v>
      </c>
      <c r="I57" s="44">
        <v>0.69</v>
      </c>
      <c r="J57" s="42">
        <v>2</v>
      </c>
      <c r="K57" s="2"/>
      <c r="L57" s="31">
        <v>7600</v>
      </c>
      <c r="M57" s="18">
        <f>(E57/100)*1</f>
        <v>1450</v>
      </c>
      <c r="N57" s="21">
        <v>1250</v>
      </c>
      <c r="O57" s="22">
        <v>630</v>
      </c>
      <c r="P57" s="16">
        <v>310</v>
      </c>
      <c r="Q57" s="7"/>
      <c r="R57" s="7">
        <v>310</v>
      </c>
      <c r="S57" s="7">
        <v>160</v>
      </c>
      <c r="T57" s="7">
        <v>80</v>
      </c>
      <c r="U57" s="7"/>
      <c r="V57" s="7">
        <v>310</v>
      </c>
      <c r="W57" s="49">
        <v>160</v>
      </c>
      <c r="X57" s="52">
        <v>80</v>
      </c>
      <c r="Y57" s="120" t="s">
        <v>319</v>
      </c>
    </row>
    <row r="58" spans="1:25" ht="12.75" customHeight="1">
      <c r="A58" s="3" t="s">
        <v>187</v>
      </c>
      <c r="B58" s="107" t="s">
        <v>188</v>
      </c>
      <c r="C58" s="27" t="s">
        <v>189</v>
      </c>
      <c r="D58" s="31">
        <v>150000</v>
      </c>
      <c r="E58" s="26">
        <v>35000</v>
      </c>
      <c r="F58" s="26">
        <v>6000</v>
      </c>
      <c r="G58" s="102" t="s">
        <v>435</v>
      </c>
      <c r="H58" s="6">
        <f t="shared" si="4"/>
        <v>17.142857142857142</v>
      </c>
      <c r="I58" s="44"/>
      <c r="J58" s="42">
        <v>1</v>
      </c>
      <c r="K58" s="2" t="s">
        <v>169</v>
      </c>
      <c r="L58" s="31">
        <v>1500</v>
      </c>
      <c r="M58" s="18">
        <f>(E58/100)*1</f>
        <v>350</v>
      </c>
      <c r="N58" s="21">
        <v>120</v>
      </c>
      <c r="O58" s="22">
        <v>60</v>
      </c>
      <c r="P58" s="16">
        <v>30</v>
      </c>
      <c r="Q58" s="7"/>
      <c r="R58" s="7"/>
      <c r="S58" s="7"/>
      <c r="T58" s="7"/>
      <c r="U58" s="5"/>
      <c r="V58" s="7"/>
      <c r="W58" s="17"/>
      <c r="X58" s="35"/>
      <c r="Y58" s="119" t="s">
        <v>188</v>
      </c>
    </row>
    <row r="59" spans="1:25" ht="12.75" customHeight="1">
      <c r="A59" s="25" t="s">
        <v>313</v>
      </c>
      <c r="B59" s="107" t="s">
        <v>188</v>
      </c>
      <c r="C59" s="27" t="s">
        <v>190</v>
      </c>
      <c r="D59" s="31">
        <v>500000</v>
      </c>
      <c r="E59" s="31">
        <v>100000</v>
      </c>
      <c r="F59" s="26">
        <v>60000</v>
      </c>
      <c r="G59" s="90" t="s">
        <v>428</v>
      </c>
      <c r="H59" s="6">
        <f t="shared" si="4"/>
        <v>60</v>
      </c>
      <c r="I59" s="44">
        <v>0.7</v>
      </c>
      <c r="J59" s="42">
        <v>1</v>
      </c>
      <c r="K59" s="2" t="s">
        <v>191</v>
      </c>
      <c r="L59" s="31">
        <v>5000</v>
      </c>
      <c r="M59" s="18">
        <f>(E59/100)*1</f>
        <v>1000</v>
      </c>
      <c r="N59" s="21">
        <v>840</v>
      </c>
      <c r="O59" s="22">
        <v>420</v>
      </c>
      <c r="P59" s="16">
        <v>210</v>
      </c>
      <c r="Q59" s="7"/>
      <c r="R59" s="7"/>
      <c r="S59" s="7"/>
      <c r="T59" s="7"/>
      <c r="U59" s="5"/>
      <c r="V59" s="7"/>
      <c r="W59" s="17"/>
      <c r="X59" s="35"/>
      <c r="Y59" s="119" t="s">
        <v>188</v>
      </c>
    </row>
    <row r="60" spans="1:25" ht="12.75" customHeight="1">
      <c r="A60" s="3" t="s">
        <v>185</v>
      </c>
      <c r="B60" s="4" t="s">
        <v>183</v>
      </c>
      <c r="C60" s="9" t="s">
        <v>186</v>
      </c>
      <c r="D60" s="31" t="s">
        <v>409</v>
      </c>
      <c r="E60" s="29">
        <v>630</v>
      </c>
      <c r="F60" s="5">
        <v>450</v>
      </c>
      <c r="G60" s="92" t="s">
        <v>431</v>
      </c>
      <c r="H60" s="6">
        <f t="shared" si="4"/>
        <v>71.428571428571431</v>
      </c>
      <c r="I60" s="44">
        <v>0.64</v>
      </c>
      <c r="J60" s="42">
        <v>2</v>
      </c>
      <c r="K60" s="2"/>
      <c r="L60" s="31">
        <v>1100</v>
      </c>
      <c r="M60" s="18">
        <v>50</v>
      </c>
      <c r="N60" s="21">
        <v>10</v>
      </c>
      <c r="O60" s="22">
        <f>(N60/100)*50</f>
        <v>5</v>
      </c>
      <c r="P60" s="16"/>
      <c r="Q60" s="7"/>
      <c r="R60" s="7">
        <v>10</v>
      </c>
      <c r="S60" s="7">
        <v>5</v>
      </c>
      <c r="T60" s="7"/>
      <c r="U60" s="7"/>
      <c r="V60" s="7">
        <v>10</v>
      </c>
      <c r="W60" s="49">
        <v>5</v>
      </c>
      <c r="X60" s="52"/>
      <c r="Y60" s="119" t="s">
        <v>183</v>
      </c>
    </row>
    <row r="61" spans="1:25" ht="12.75" customHeight="1">
      <c r="A61" s="3" t="s">
        <v>182</v>
      </c>
      <c r="B61" s="4" t="s">
        <v>183</v>
      </c>
      <c r="C61" s="9" t="s">
        <v>184</v>
      </c>
      <c r="D61" s="31" t="s">
        <v>380</v>
      </c>
      <c r="E61" s="31">
        <f>GEOMEAN(3001,8000)</f>
        <v>4899.7959141172405</v>
      </c>
      <c r="F61" s="26">
        <v>2300</v>
      </c>
      <c r="G61" s="93" t="s">
        <v>425</v>
      </c>
      <c r="H61" s="64">
        <f t="shared" si="4"/>
        <v>46.940730600090184</v>
      </c>
      <c r="I61" s="45">
        <v>0.77</v>
      </c>
      <c r="J61" s="42">
        <v>3</v>
      </c>
      <c r="K61" s="2"/>
      <c r="L61" s="31">
        <v>790</v>
      </c>
      <c r="M61" s="18">
        <v>50</v>
      </c>
      <c r="N61" s="21">
        <v>35.42</v>
      </c>
      <c r="O61" s="22">
        <v>20</v>
      </c>
      <c r="P61" s="16">
        <v>10</v>
      </c>
      <c r="Q61" s="50"/>
      <c r="R61" s="7">
        <v>35.42</v>
      </c>
      <c r="S61" s="7">
        <v>20</v>
      </c>
      <c r="T61" s="7">
        <v>10</v>
      </c>
      <c r="U61" s="50"/>
      <c r="V61" s="7">
        <v>10</v>
      </c>
      <c r="W61" s="49">
        <v>5</v>
      </c>
      <c r="X61" s="52"/>
      <c r="Y61" s="119" t="s">
        <v>183</v>
      </c>
    </row>
    <row r="62" spans="1:25" ht="12.75" customHeight="1">
      <c r="A62" s="3" t="s">
        <v>223</v>
      </c>
      <c r="B62" s="124" t="s">
        <v>224</v>
      </c>
      <c r="C62" s="27" t="s">
        <v>442</v>
      </c>
      <c r="D62" s="31" t="s">
        <v>347</v>
      </c>
      <c r="E62" s="31">
        <v>3700</v>
      </c>
      <c r="F62" s="129">
        <v>2000</v>
      </c>
      <c r="G62" s="149" t="s">
        <v>444</v>
      </c>
      <c r="H62" s="140">
        <f t="shared" si="4"/>
        <v>54.054054054054056</v>
      </c>
      <c r="I62" s="141">
        <v>0.73</v>
      </c>
      <c r="J62" s="42">
        <v>1</v>
      </c>
      <c r="K62" s="2" t="s">
        <v>226</v>
      </c>
      <c r="L62" s="31">
        <v>730</v>
      </c>
      <c r="M62" s="129">
        <v>50</v>
      </c>
      <c r="N62" s="142">
        <v>30</v>
      </c>
      <c r="O62" s="143">
        <v>15</v>
      </c>
      <c r="P62" s="144">
        <v>10</v>
      </c>
      <c r="Q62" s="145"/>
      <c r="R62" s="145"/>
      <c r="S62" s="145"/>
      <c r="T62" s="145"/>
      <c r="U62" s="29"/>
      <c r="V62" s="145"/>
      <c r="W62" s="145"/>
      <c r="X62" s="146"/>
      <c r="Y62" s="119" t="s">
        <v>224</v>
      </c>
    </row>
    <row r="63" spans="1:25" ht="12.75" customHeight="1">
      <c r="A63" s="3" t="s">
        <v>223</v>
      </c>
      <c r="B63" s="124" t="s">
        <v>224</v>
      </c>
      <c r="C63" s="27" t="s">
        <v>443</v>
      </c>
      <c r="D63" s="31" t="s">
        <v>225</v>
      </c>
      <c r="E63" s="31">
        <v>2100</v>
      </c>
      <c r="F63" s="129">
        <v>1800</v>
      </c>
      <c r="G63" s="150" t="s">
        <v>431</v>
      </c>
      <c r="H63" s="140">
        <f t="shared" si="4"/>
        <v>85.714285714285708</v>
      </c>
      <c r="I63" s="141">
        <v>0.56999999999999995</v>
      </c>
      <c r="J63" s="42">
        <v>1</v>
      </c>
      <c r="K63" s="2" t="s">
        <v>169</v>
      </c>
      <c r="L63" s="31">
        <v>1400</v>
      </c>
      <c r="M63" s="18">
        <v>50</v>
      </c>
      <c r="N63" s="21">
        <v>20</v>
      </c>
      <c r="O63" s="22">
        <f>(N63/100)*50</f>
        <v>10</v>
      </c>
      <c r="P63" s="16">
        <f>(N63/100)*25</f>
        <v>5</v>
      </c>
      <c r="Q63" s="7"/>
      <c r="R63" s="7"/>
      <c r="S63" s="7"/>
      <c r="T63" s="7"/>
      <c r="U63" s="5"/>
      <c r="V63" s="7"/>
      <c r="W63" s="17"/>
      <c r="X63" s="35"/>
      <c r="Y63" s="119" t="s">
        <v>224</v>
      </c>
    </row>
    <row r="64" spans="1:25" ht="12.75" customHeight="1">
      <c r="A64" s="3" t="s">
        <v>227</v>
      </c>
      <c r="B64" s="124" t="s">
        <v>228</v>
      </c>
      <c r="C64" s="27" t="s">
        <v>229</v>
      </c>
      <c r="D64" s="31">
        <v>250000</v>
      </c>
      <c r="E64" s="29">
        <v>115000</v>
      </c>
      <c r="F64" s="129">
        <v>60000</v>
      </c>
      <c r="G64" s="151" t="s">
        <v>445</v>
      </c>
      <c r="H64" s="140">
        <f t="shared" si="4"/>
        <v>52.173913043478265</v>
      </c>
      <c r="I64" s="141">
        <v>0.74</v>
      </c>
      <c r="J64" s="42">
        <v>1</v>
      </c>
      <c r="K64" s="20" t="s">
        <v>226</v>
      </c>
      <c r="L64" s="31">
        <v>2500</v>
      </c>
      <c r="M64" s="129">
        <v>1200</v>
      </c>
      <c r="N64" s="142">
        <v>890</v>
      </c>
      <c r="O64" s="143">
        <v>450</v>
      </c>
      <c r="P64" s="144">
        <v>220</v>
      </c>
      <c r="Q64" s="145"/>
      <c r="R64" s="145"/>
      <c r="S64" s="145"/>
      <c r="T64" s="145"/>
      <c r="U64" s="29"/>
      <c r="V64" s="145"/>
      <c r="W64" s="145"/>
      <c r="X64" s="146"/>
      <c r="Y64" s="147" t="s">
        <v>228</v>
      </c>
    </row>
    <row r="65" spans="1:25" ht="12.75" customHeight="1">
      <c r="A65" s="3" t="s">
        <v>230</v>
      </c>
      <c r="B65" s="124" t="s">
        <v>228</v>
      </c>
      <c r="C65" s="27" t="s">
        <v>231</v>
      </c>
      <c r="D65" s="31" t="s">
        <v>348</v>
      </c>
      <c r="E65" s="29">
        <v>95000</v>
      </c>
      <c r="F65" s="129">
        <v>14000</v>
      </c>
      <c r="G65" s="102" t="s">
        <v>435</v>
      </c>
      <c r="H65" s="67">
        <f t="shared" si="4"/>
        <v>14.736842105263158</v>
      </c>
      <c r="I65" s="44"/>
      <c r="J65" s="42">
        <v>1</v>
      </c>
      <c r="K65" s="2" t="s">
        <v>169</v>
      </c>
      <c r="L65" s="31">
        <v>5300</v>
      </c>
      <c r="M65" s="18">
        <f>(E65/100)*1</f>
        <v>950</v>
      </c>
      <c r="N65" s="21">
        <v>280</v>
      </c>
      <c r="O65" s="22">
        <f>(N65/100)*50</f>
        <v>140</v>
      </c>
      <c r="P65" s="16">
        <f>(N65/100)*25</f>
        <v>70</v>
      </c>
      <c r="Q65" s="7"/>
      <c r="R65" s="7"/>
      <c r="S65" s="7"/>
      <c r="T65" s="7"/>
      <c r="U65" s="5"/>
      <c r="V65" s="7"/>
      <c r="W65" s="17"/>
      <c r="X65" s="35"/>
      <c r="Y65" s="119" t="s">
        <v>228</v>
      </c>
    </row>
    <row r="66" spans="1:25" ht="12.75" customHeight="1">
      <c r="A66" s="36" t="s">
        <v>220</v>
      </c>
      <c r="B66" s="37" t="s">
        <v>221</v>
      </c>
      <c r="C66" s="38" t="s">
        <v>222</v>
      </c>
      <c r="D66" s="60" t="s">
        <v>410</v>
      </c>
      <c r="E66" s="87">
        <f>GEOMEAN(3001,8000)</f>
        <v>4899.7959141172405</v>
      </c>
      <c r="F66" s="87">
        <v>550</v>
      </c>
      <c r="G66" s="90" t="s">
        <v>427</v>
      </c>
      <c r="H66" s="88">
        <f>(100/4900)*F66</f>
        <v>11.224489795918366</v>
      </c>
      <c r="I66" s="55"/>
      <c r="J66" s="43">
        <v>3</v>
      </c>
      <c r="K66" s="39"/>
      <c r="L66" s="60">
        <v>22000</v>
      </c>
      <c r="M66" s="40">
        <v>50</v>
      </c>
      <c r="N66" s="21">
        <v>10</v>
      </c>
      <c r="O66" s="22">
        <f>(N66/100)*50</f>
        <v>5</v>
      </c>
      <c r="P66" s="16"/>
      <c r="Q66" s="50"/>
      <c r="R66" s="7">
        <f>(N66/100)*100</f>
        <v>10</v>
      </c>
      <c r="S66" s="7">
        <f>(N66/100)*50</f>
        <v>5</v>
      </c>
      <c r="T66" s="7"/>
      <c r="U66" s="50"/>
      <c r="V66" s="7">
        <v>10</v>
      </c>
      <c r="W66" s="49">
        <v>5</v>
      </c>
      <c r="X66" s="52"/>
      <c r="Y66" s="119" t="s">
        <v>221</v>
      </c>
    </row>
    <row r="67" spans="1:25" ht="12.75" customHeight="1">
      <c r="A67" s="3" t="s">
        <v>241</v>
      </c>
      <c r="B67" s="4" t="s">
        <v>242</v>
      </c>
      <c r="C67" s="9" t="s">
        <v>243</v>
      </c>
      <c r="D67" s="31" t="s">
        <v>349</v>
      </c>
      <c r="E67" s="29">
        <v>6500</v>
      </c>
      <c r="F67" s="5">
        <v>400</v>
      </c>
      <c r="G67" s="93" t="s">
        <v>425</v>
      </c>
      <c r="H67" s="6">
        <f t="shared" ref="H67:H114" si="5">(100/E67)*F67</f>
        <v>6.1538461538461542</v>
      </c>
      <c r="I67" s="44"/>
      <c r="J67" s="42">
        <v>1</v>
      </c>
      <c r="K67" s="2"/>
      <c r="L67" s="31">
        <v>4000</v>
      </c>
      <c r="M67" s="18">
        <f>(E67/100)*1</f>
        <v>65</v>
      </c>
      <c r="N67" s="21">
        <v>10</v>
      </c>
      <c r="O67" s="22">
        <v>5</v>
      </c>
      <c r="P67" s="16"/>
      <c r="Q67" s="7"/>
      <c r="R67" s="7"/>
      <c r="S67" s="7"/>
      <c r="T67" s="7"/>
      <c r="U67" s="5"/>
      <c r="V67" s="7"/>
      <c r="W67" s="17"/>
      <c r="X67" s="35"/>
      <c r="Y67" s="119" t="s">
        <v>242</v>
      </c>
    </row>
    <row r="68" spans="1:25" ht="12.75" customHeight="1">
      <c r="A68" s="3" t="s">
        <v>238</v>
      </c>
      <c r="B68" s="4" t="s">
        <v>239</v>
      </c>
      <c r="C68" s="9" t="s">
        <v>240</v>
      </c>
      <c r="D68" s="31" t="s">
        <v>381</v>
      </c>
      <c r="E68" s="29">
        <v>1000</v>
      </c>
      <c r="F68" s="26">
        <v>100</v>
      </c>
      <c r="G68" s="90" t="s">
        <v>428</v>
      </c>
      <c r="H68" s="6">
        <f t="shared" si="5"/>
        <v>10</v>
      </c>
      <c r="I68" s="44"/>
      <c r="J68" s="42">
        <v>2</v>
      </c>
      <c r="K68" s="2"/>
      <c r="L68" s="31">
        <v>350</v>
      </c>
      <c r="M68" s="18">
        <v>50</v>
      </c>
      <c r="N68" s="21">
        <v>10</v>
      </c>
      <c r="O68" s="22">
        <f>(N68/100)*50</f>
        <v>5</v>
      </c>
      <c r="P68" s="16"/>
      <c r="Q68" s="7"/>
      <c r="R68" s="7">
        <v>10</v>
      </c>
      <c r="S68" s="7">
        <v>5</v>
      </c>
      <c r="T68" s="7"/>
      <c r="U68" s="7"/>
      <c r="V68" s="7">
        <v>10</v>
      </c>
      <c r="W68" s="49">
        <v>5</v>
      </c>
      <c r="X68" s="52"/>
      <c r="Y68" s="119" t="s">
        <v>239</v>
      </c>
    </row>
    <row r="69" spans="1:25" ht="12.75" customHeight="1">
      <c r="A69" s="3" t="s">
        <v>232</v>
      </c>
      <c r="B69" s="4" t="s">
        <v>233</v>
      </c>
      <c r="C69" s="9" t="s">
        <v>234</v>
      </c>
      <c r="D69" s="31">
        <v>200000</v>
      </c>
      <c r="E69" s="5">
        <v>11500</v>
      </c>
      <c r="F69" s="5">
        <v>2200</v>
      </c>
      <c r="G69" s="105" t="s">
        <v>436</v>
      </c>
      <c r="H69" s="6">
        <f t="shared" si="5"/>
        <v>19.130434782608695</v>
      </c>
      <c r="I69" s="44"/>
      <c r="J69" s="42">
        <v>1</v>
      </c>
      <c r="K69" s="2"/>
      <c r="L69" s="31">
        <v>2000</v>
      </c>
      <c r="M69" s="18">
        <v>120</v>
      </c>
      <c r="N69" s="21">
        <v>45</v>
      </c>
      <c r="O69" s="22">
        <v>25</v>
      </c>
      <c r="P69" s="16">
        <v>10</v>
      </c>
      <c r="Q69" s="7"/>
      <c r="R69" s="7"/>
      <c r="S69" s="7"/>
      <c r="T69" s="7"/>
      <c r="U69" s="5"/>
      <c r="V69" s="7"/>
      <c r="W69" s="17"/>
      <c r="X69" s="35"/>
      <c r="Y69" s="119" t="s">
        <v>233</v>
      </c>
    </row>
    <row r="70" spans="1:25" ht="12.75" customHeight="1">
      <c r="A70" s="3" t="s">
        <v>248</v>
      </c>
      <c r="B70" s="4" t="s">
        <v>249</v>
      </c>
      <c r="C70" s="9" t="s">
        <v>250</v>
      </c>
      <c r="D70" s="31">
        <v>1330000</v>
      </c>
      <c r="E70" s="5">
        <v>415000</v>
      </c>
      <c r="F70" s="5">
        <v>210000</v>
      </c>
      <c r="G70" s="90" t="s">
        <v>427</v>
      </c>
      <c r="H70" s="6">
        <f t="shared" si="5"/>
        <v>50.602409638554214</v>
      </c>
      <c r="I70" s="44">
        <v>0.75</v>
      </c>
      <c r="J70" s="42">
        <v>2</v>
      </c>
      <c r="K70" s="2"/>
      <c r="L70" s="31">
        <v>13300</v>
      </c>
      <c r="M70" s="18">
        <f>(E70/100)*1</f>
        <v>4150</v>
      </c>
      <c r="N70" s="21">
        <v>3150</v>
      </c>
      <c r="O70" s="22">
        <v>1600</v>
      </c>
      <c r="P70" s="16">
        <v>790</v>
      </c>
      <c r="Q70" s="7"/>
      <c r="R70" s="7">
        <v>790</v>
      </c>
      <c r="S70" s="7">
        <v>390</v>
      </c>
      <c r="T70" s="7">
        <v>200</v>
      </c>
      <c r="U70" s="7"/>
      <c r="V70" s="7">
        <v>790</v>
      </c>
      <c r="W70" s="49">
        <v>390</v>
      </c>
      <c r="X70" s="52">
        <v>200</v>
      </c>
      <c r="Y70" s="119" t="s">
        <v>249</v>
      </c>
    </row>
    <row r="71" spans="1:25" ht="12.75" customHeight="1">
      <c r="A71" s="3" t="s">
        <v>244</v>
      </c>
      <c r="B71" s="4" t="s">
        <v>245</v>
      </c>
      <c r="C71" s="9" t="s">
        <v>246</v>
      </c>
      <c r="D71" s="31" t="s">
        <v>247</v>
      </c>
      <c r="E71" s="5">
        <v>370</v>
      </c>
      <c r="F71" s="5">
        <v>200</v>
      </c>
      <c r="G71" s="93" t="s">
        <v>426</v>
      </c>
      <c r="H71" s="6">
        <f t="shared" si="5"/>
        <v>54.054054054054056</v>
      </c>
      <c r="I71" s="44">
        <v>0.73</v>
      </c>
      <c r="J71" s="42">
        <v>1</v>
      </c>
      <c r="K71" s="2"/>
      <c r="L71" s="31">
        <v>710</v>
      </c>
      <c r="M71" s="18">
        <v>50</v>
      </c>
      <c r="N71" s="21">
        <v>10</v>
      </c>
      <c r="O71" s="22">
        <v>5</v>
      </c>
      <c r="P71" s="16"/>
      <c r="Q71" s="7"/>
      <c r="R71" s="7"/>
      <c r="S71" s="7"/>
      <c r="T71" s="7"/>
      <c r="U71" s="5"/>
      <c r="V71" s="7"/>
      <c r="W71" s="17"/>
      <c r="X71" s="35"/>
      <c r="Y71" s="119" t="s">
        <v>245</v>
      </c>
    </row>
    <row r="72" spans="1:25" ht="12.75" customHeight="1">
      <c r="A72" s="3" t="s">
        <v>235</v>
      </c>
      <c r="B72" s="4" t="s">
        <v>236</v>
      </c>
      <c r="C72" s="9" t="s">
        <v>237</v>
      </c>
      <c r="D72" s="31" t="s">
        <v>411</v>
      </c>
      <c r="E72" s="29">
        <v>1000</v>
      </c>
      <c r="F72" s="5">
        <v>500</v>
      </c>
      <c r="G72" s="90" t="s">
        <v>428</v>
      </c>
      <c r="H72" s="6">
        <f t="shared" si="5"/>
        <v>50</v>
      </c>
      <c r="I72" s="44">
        <v>0.75</v>
      </c>
      <c r="J72" s="42">
        <v>2</v>
      </c>
      <c r="K72" s="2"/>
      <c r="L72" s="31">
        <v>3000</v>
      </c>
      <c r="M72" s="18">
        <v>50</v>
      </c>
      <c r="N72" s="21">
        <v>10</v>
      </c>
      <c r="O72" s="22">
        <f>(N72/100)*50</f>
        <v>5</v>
      </c>
      <c r="P72" s="16"/>
      <c r="Q72" s="7"/>
      <c r="R72" s="7">
        <v>10</v>
      </c>
      <c r="S72" s="7">
        <v>5</v>
      </c>
      <c r="T72" s="7"/>
      <c r="U72" s="7"/>
      <c r="V72" s="7">
        <v>10</v>
      </c>
      <c r="W72" s="49">
        <v>5</v>
      </c>
      <c r="X72" s="52"/>
      <c r="Y72" s="119" t="s">
        <v>236</v>
      </c>
    </row>
    <row r="73" spans="1:25" ht="12.75" customHeight="1">
      <c r="A73" s="3" t="s">
        <v>192</v>
      </c>
      <c r="B73" s="4" t="s">
        <v>193</v>
      </c>
      <c r="C73" s="9" t="s">
        <v>194</v>
      </c>
      <c r="D73" s="31">
        <v>1000000</v>
      </c>
      <c r="E73" s="26">
        <v>1800</v>
      </c>
      <c r="F73" s="32">
        <v>500</v>
      </c>
      <c r="G73" s="98" t="s">
        <v>195</v>
      </c>
      <c r="H73" s="64">
        <f t="shared" si="5"/>
        <v>27.777777777777775</v>
      </c>
      <c r="I73" s="45">
        <v>0.86</v>
      </c>
      <c r="J73" s="61">
        <v>3</v>
      </c>
      <c r="K73" s="62"/>
      <c r="L73" s="31">
        <v>20000</v>
      </c>
      <c r="M73" s="18">
        <v>50</v>
      </c>
      <c r="N73" s="21">
        <v>10</v>
      </c>
      <c r="O73" s="22">
        <f>(N73/100)*50</f>
        <v>5</v>
      </c>
      <c r="P73" s="16"/>
      <c r="Q73" s="50"/>
      <c r="R73" s="7">
        <f>(N73/100)*100</f>
        <v>10</v>
      </c>
      <c r="S73" s="7">
        <f>(N73/100)*50</f>
        <v>5</v>
      </c>
      <c r="T73" s="7"/>
      <c r="U73" s="50"/>
      <c r="V73" s="7">
        <v>10</v>
      </c>
      <c r="W73" s="49">
        <v>5</v>
      </c>
      <c r="X73" s="52"/>
      <c r="Y73" s="119" t="s">
        <v>193</v>
      </c>
    </row>
    <row r="74" spans="1:25" ht="12.75" customHeight="1">
      <c r="A74" s="3" t="s">
        <v>196</v>
      </c>
      <c r="B74" s="4" t="s">
        <v>197</v>
      </c>
      <c r="C74" s="9" t="s">
        <v>198</v>
      </c>
      <c r="D74" s="31">
        <v>1000000</v>
      </c>
      <c r="E74" s="31">
        <v>32000</v>
      </c>
      <c r="F74" s="26">
        <v>12000</v>
      </c>
      <c r="G74" s="90" t="s">
        <v>428</v>
      </c>
      <c r="H74" s="64">
        <f t="shared" si="5"/>
        <v>37.5</v>
      </c>
      <c r="I74" s="45">
        <v>0.81</v>
      </c>
      <c r="J74" s="61">
        <v>3</v>
      </c>
      <c r="K74" s="62"/>
      <c r="L74" s="31">
        <v>20000</v>
      </c>
      <c r="M74" s="18">
        <f>(E74/100)*1</f>
        <v>320</v>
      </c>
      <c r="N74" s="21">
        <v>200</v>
      </c>
      <c r="O74" s="22">
        <f>(N74/100)*50</f>
        <v>100</v>
      </c>
      <c r="P74" s="16">
        <f>(N74/100)*25</f>
        <v>50</v>
      </c>
      <c r="Q74" s="50"/>
      <c r="R74" s="7">
        <f>(N74/100)*100</f>
        <v>200</v>
      </c>
      <c r="S74" s="7">
        <f>(N74/100)*50</f>
        <v>100</v>
      </c>
      <c r="T74" s="7">
        <f>(N74/100)*25</f>
        <v>50</v>
      </c>
      <c r="U74" s="50"/>
      <c r="V74" s="7">
        <f>(N74/100)*25</f>
        <v>50</v>
      </c>
      <c r="W74" s="49">
        <f>(N74/100)*12.5</f>
        <v>25</v>
      </c>
      <c r="X74" s="52">
        <v>15</v>
      </c>
      <c r="Y74" s="119" t="s">
        <v>197</v>
      </c>
    </row>
    <row r="75" spans="1:25" ht="12.75" customHeight="1">
      <c r="A75" s="3" t="s">
        <v>199</v>
      </c>
      <c r="B75" s="4" t="s">
        <v>200</v>
      </c>
      <c r="C75" s="9" t="s">
        <v>201</v>
      </c>
      <c r="D75" s="31" t="s">
        <v>412</v>
      </c>
      <c r="E75" s="29">
        <v>12700</v>
      </c>
      <c r="F75" s="10">
        <v>1700</v>
      </c>
      <c r="G75" s="98" t="s">
        <v>195</v>
      </c>
      <c r="H75" s="64">
        <f t="shared" si="5"/>
        <v>13.385826771653543</v>
      </c>
      <c r="I75" s="44"/>
      <c r="J75" s="42">
        <v>3</v>
      </c>
      <c r="K75" s="2"/>
      <c r="L75" s="31">
        <v>12000</v>
      </c>
      <c r="M75" s="18">
        <v>130</v>
      </c>
      <c r="N75" s="21">
        <v>35</v>
      </c>
      <c r="O75" s="22">
        <v>20</v>
      </c>
      <c r="P75" s="16">
        <v>10</v>
      </c>
      <c r="Q75" s="50"/>
      <c r="R75" s="7">
        <f>(N75/100)*100</f>
        <v>35</v>
      </c>
      <c r="S75" s="7">
        <v>20</v>
      </c>
      <c r="T75" s="7">
        <v>10</v>
      </c>
      <c r="U75" s="50"/>
      <c r="V75" s="7">
        <v>10</v>
      </c>
      <c r="W75" s="49">
        <v>5</v>
      </c>
      <c r="X75" s="52"/>
      <c r="Y75" s="119" t="s">
        <v>200</v>
      </c>
    </row>
    <row r="76" spans="1:25" ht="12.75" customHeight="1">
      <c r="A76" s="3" t="s">
        <v>214</v>
      </c>
      <c r="B76" s="4" t="s">
        <v>215</v>
      </c>
      <c r="C76" s="9" t="s">
        <v>216</v>
      </c>
      <c r="D76" s="31" t="s">
        <v>413</v>
      </c>
      <c r="E76" s="29">
        <v>12700</v>
      </c>
      <c r="F76" s="32">
        <v>1700</v>
      </c>
      <c r="G76" s="98" t="s">
        <v>195</v>
      </c>
      <c r="H76" s="64">
        <f t="shared" si="5"/>
        <v>13.385826771653543</v>
      </c>
      <c r="I76" s="44"/>
      <c r="J76" s="42">
        <v>3</v>
      </c>
      <c r="K76" s="2"/>
      <c r="L76" s="31">
        <v>24000</v>
      </c>
      <c r="M76" s="18">
        <v>130</v>
      </c>
      <c r="N76" s="21">
        <v>35</v>
      </c>
      <c r="O76" s="22">
        <v>20</v>
      </c>
      <c r="P76" s="16">
        <v>10</v>
      </c>
      <c r="Q76" s="50"/>
      <c r="R76" s="7">
        <f>(N76/100)*100</f>
        <v>35</v>
      </c>
      <c r="S76" s="7">
        <v>20</v>
      </c>
      <c r="T76" s="7">
        <v>10</v>
      </c>
      <c r="U76" s="50"/>
      <c r="V76" s="7">
        <v>10</v>
      </c>
      <c r="W76" s="49">
        <v>5</v>
      </c>
      <c r="X76" s="52"/>
      <c r="Y76" s="119" t="s">
        <v>215</v>
      </c>
    </row>
    <row r="77" spans="1:25" ht="12.75" customHeight="1">
      <c r="A77" s="3" t="s">
        <v>208</v>
      </c>
      <c r="B77" s="4" t="s">
        <v>205</v>
      </c>
      <c r="C77" s="9" t="s">
        <v>209</v>
      </c>
      <c r="D77" s="31" t="s">
        <v>352</v>
      </c>
      <c r="E77" s="5">
        <v>4100</v>
      </c>
      <c r="F77" s="5">
        <v>3300</v>
      </c>
      <c r="G77" s="93" t="s">
        <v>426</v>
      </c>
      <c r="H77" s="64">
        <f t="shared" si="5"/>
        <v>80.487804878048777</v>
      </c>
      <c r="I77" s="44">
        <v>0.6</v>
      </c>
      <c r="J77" s="42">
        <v>2</v>
      </c>
      <c r="K77" s="8" t="s">
        <v>210</v>
      </c>
      <c r="L77" s="31">
        <v>2400</v>
      </c>
      <c r="M77" s="18">
        <v>50</v>
      </c>
      <c r="N77" s="21">
        <v>39.6</v>
      </c>
      <c r="O77" s="22">
        <v>19.8</v>
      </c>
      <c r="P77" s="16">
        <v>9.9</v>
      </c>
      <c r="Q77" s="7"/>
      <c r="R77" s="7">
        <v>9.9</v>
      </c>
      <c r="S77" s="7">
        <v>4.95</v>
      </c>
      <c r="T77" s="7"/>
      <c r="U77" s="7"/>
      <c r="V77" s="7">
        <v>9.9</v>
      </c>
      <c r="W77" s="49">
        <v>4.95</v>
      </c>
      <c r="X77" s="52"/>
      <c r="Y77" s="119" t="s">
        <v>205</v>
      </c>
    </row>
    <row r="78" spans="1:25" ht="12.75" customHeight="1">
      <c r="A78" s="3" t="s">
        <v>204</v>
      </c>
      <c r="B78" s="4" t="s">
        <v>205</v>
      </c>
      <c r="C78" s="9" t="s">
        <v>206</v>
      </c>
      <c r="D78" s="31" t="s">
        <v>353</v>
      </c>
      <c r="E78" s="29">
        <v>18000</v>
      </c>
      <c r="F78" s="5">
        <v>10000</v>
      </c>
      <c r="G78" s="93" t="s">
        <v>425</v>
      </c>
      <c r="H78" s="64">
        <f t="shared" si="5"/>
        <v>55.555555555555557</v>
      </c>
      <c r="I78" s="44">
        <v>0.72</v>
      </c>
      <c r="J78" s="42">
        <v>2</v>
      </c>
      <c r="K78" s="2" t="s">
        <v>207</v>
      </c>
      <c r="L78" s="31">
        <v>1800</v>
      </c>
      <c r="M78" s="18">
        <f>(E78/100)*1</f>
        <v>180</v>
      </c>
      <c r="N78" s="21">
        <v>140</v>
      </c>
      <c r="O78" s="22">
        <f>(N78/100)*50</f>
        <v>70</v>
      </c>
      <c r="P78" s="16">
        <f>(N78/100)*25</f>
        <v>35</v>
      </c>
      <c r="Q78" s="7"/>
      <c r="R78" s="7">
        <f>(N78/100)*25</f>
        <v>35</v>
      </c>
      <c r="S78" s="7">
        <v>20</v>
      </c>
      <c r="T78" s="7">
        <v>10</v>
      </c>
      <c r="U78" s="7"/>
      <c r="V78" s="7">
        <f>(N78/100)*25</f>
        <v>35</v>
      </c>
      <c r="W78" s="49">
        <v>20</v>
      </c>
      <c r="X78" s="52">
        <v>10</v>
      </c>
      <c r="Y78" s="119" t="s">
        <v>205</v>
      </c>
    </row>
    <row r="79" spans="1:25" ht="12.75" customHeight="1">
      <c r="A79" s="3" t="s">
        <v>217</v>
      </c>
      <c r="B79" s="4" t="s">
        <v>218</v>
      </c>
      <c r="C79" s="9" t="s">
        <v>219</v>
      </c>
      <c r="D79" s="31" t="s">
        <v>414</v>
      </c>
      <c r="E79" s="5">
        <v>12700</v>
      </c>
      <c r="F79" s="32">
        <v>1700</v>
      </c>
      <c r="G79" s="98" t="s">
        <v>195</v>
      </c>
      <c r="H79" s="64">
        <f t="shared" si="5"/>
        <v>13.385826771653543</v>
      </c>
      <c r="I79" s="44"/>
      <c r="J79" s="42">
        <v>3</v>
      </c>
      <c r="K79" s="2"/>
      <c r="L79" s="31">
        <v>18000</v>
      </c>
      <c r="M79" s="18">
        <v>130</v>
      </c>
      <c r="N79" s="21">
        <v>35</v>
      </c>
      <c r="O79" s="22">
        <v>20</v>
      </c>
      <c r="P79" s="16">
        <v>10</v>
      </c>
      <c r="Q79" s="50"/>
      <c r="R79" s="7">
        <f>(N79/100)*100</f>
        <v>35</v>
      </c>
      <c r="S79" s="7">
        <v>20</v>
      </c>
      <c r="T79" s="7">
        <v>10</v>
      </c>
      <c r="U79" s="50"/>
      <c r="V79" s="7">
        <v>10</v>
      </c>
      <c r="W79" s="49">
        <v>5</v>
      </c>
      <c r="X79" s="52"/>
      <c r="Y79" s="119" t="s">
        <v>218</v>
      </c>
    </row>
    <row r="80" spans="1:25" ht="12.75" customHeight="1">
      <c r="A80" s="3" t="s">
        <v>202</v>
      </c>
      <c r="B80" s="24" t="s">
        <v>320</v>
      </c>
      <c r="C80" s="9" t="s">
        <v>203</v>
      </c>
      <c r="D80" s="31" t="s">
        <v>350</v>
      </c>
      <c r="E80" s="5">
        <v>10500</v>
      </c>
      <c r="F80" s="5">
        <v>3200</v>
      </c>
      <c r="G80" s="105" t="s">
        <v>436</v>
      </c>
      <c r="H80" s="64">
        <f t="shared" si="5"/>
        <v>30.476190476190478</v>
      </c>
      <c r="I80" s="44">
        <v>0.85</v>
      </c>
      <c r="J80" s="42">
        <v>1</v>
      </c>
      <c r="K80" s="2"/>
      <c r="L80" s="31">
        <v>1000</v>
      </c>
      <c r="M80" s="18">
        <v>110</v>
      </c>
      <c r="N80" s="21">
        <v>55</v>
      </c>
      <c r="O80" s="22">
        <v>30</v>
      </c>
      <c r="P80" s="16">
        <v>15</v>
      </c>
      <c r="Q80" s="7"/>
      <c r="R80" s="7"/>
      <c r="S80" s="7"/>
      <c r="T80" s="7"/>
      <c r="U80" s="5"/>
      <c r="V80" s="7"/>
      <c r="W80" s="17"/>
      <c r="X80" s="35"/>
      <c r="Y80" s="120" t="s">
        <v>320</v>
      </c>
    </row>
    <row r="81" spans="1:25" ht="12.75" customHeight="1">
      <c r="A81" s="3" t="s">
        <v>211</v>
      </c>
      <c r="B81" s="4" t="s">
        <v>212</v>
      </c>
      <c r="C81" s="9" t="s">
        <v>213</v>
      </c>
      <c r="D81" s="31" t="s">
        <v>351</v>
      </c>
      <c r="E81" s="5">
        <v>12000</v>
      </c>
      <c r="F81" s="5">
        <v>6000</v>
      </c>
      <c r="G81" s="102" t="s">
        <v>435</v>
      </c>
      <c r="H81" s="6">
        <f t="shared" si="5"/>
        <v>50</v>
      </c>
      <c r="I81" s="44">
        <v>0.75</v>
      </c>
      <c r="J81" s="42">
        <v>2</v>
      </c>
      <c r="K81" s="2"/>
      <c r="L81" s="31">
        <v>3300</v>
      </c>
      <c r="M81" s="18">
        <f>(E81/100)*1</f>
        <v>120</v>
      </c>
      <c r="N81" s="21">
        <v>90</v>
      </c>
      <c r="O81" s="22">
        <v>45</v>
      </c>
      <c r="P81" s="16">
        <v>25</v>
      </c>
      <c r="Q81" s="7"/>
      <c r="R81" s="7">
        <v>25</v>
      </c>
      <c r="S81" s="7">
        <v>10</v>
      </c>
      <c r="T81" s="7">
        <v>5</v>
      </c>
      <c r="U81" s="7"/>
      <c r="V81" s="7">
        <v>25</v>
      </c>
      <c r="W81" s="49">
        <v>10</v>
      </c>
      <c r="X81" s="52">
        <v>5</v>
      </c>
      <c r="Y81" s="119" t="s">
        <v>212</v>
      </c>
    </row>
    <row r="82" spans="1:25" ht="12.75" customHeight="1">
      <c r="A82" s="3" t="s">
        <v>256</v>
      </c>
      <c r="B82" s="4" t="s">
        <v>257</v>
      </c>
      <c r="C82" s="9" t="s">
        <v>258</v>
      </c>
      <c r="D82" s="31" t="s">
        <v>382</v>
      </c>
      <c r="E82" s="5">
        <v>20000</v>
      </c>
      <c r="F82" s="5">
        <v>550</v>
      </c>
      <c r="G82" s="105" t="s">
        <v>438</v>
      </c>
      <c r="H82" s="6">
        <f t="shared" si="5"/>
        <v>2.75</v>
      </c>
      <c r="I82" s="44"/>
      <c r="J82" s="42">
        <v>1</v>
      </c>
      <c r="K82" s="2"/>
      <c r="L82" s="33" t="s">
        <v>195</v>
      </c>
      <c r="M82" s="18">
        <f>(E82/100)*1</f>
        <v>200</v>
      </c>
      <c r="N82" s="21">
        <v>10</v>
      </c>
      <c r="O82" s="22">
        <f>(N82/100)*50</f>
        <v>5</v>
      </c>
      <c r="P82" s="16"/>
      <c r="Q82" s="7"/>
      <c r="R82" s="7"/>
      <c r="S82" s="7"/>
      <c r="T82" s="7"/>
      <c r="U82" s="5"/>
      <c r="V82" s="7"/>
      <c r="W82" s="17"/>
      <c r="X82" s="35"/>
      <c r="Y82" s="119" t="s">
        <v>257</v>
      </c>
    </row>
    <row r="83" spans="1:25" ht="12.75" customHeight="1">
      <c r="A83" s="3" t="s">
        <v>262</v>
      </c>
      <c r="B83" s="4" t="s">
        <v>263</v>
      </c>
      <c r="C83" s="9" t="s">
        <v>322</v>
      </c>
      <c r="D83" s="31" t="s">
        <v>416</v>
      </c>
      <c r="E83" s="29">
        <v>650000</v>
      </c>
      <c r="F83" s="5">
        <v>180000</v>
      </c>
      <c r="G83" s="90" t="s">
        <v>427</v>
      </c>
      <c r="H83" s="6">
        <f t="shared" si="5"/>
        <v>27.692307692307693</v>
      </c>
      <c r="I83" s="44">
        <v>0.86</v>
      </c>
      <c r="J83" s="42">
        <v>4</v>
      </c>
      <c r="K83" s="2"/>
      <c r="L83" s="31">
        <v>31000</v>
      </c>
      <c r="M83" s="18">
        <f>(E83/100)*1</f>
        <v>6500</v>
      </c>
      <c r="N83" s="21">
        <v>3100</v>
      </c>
      <c r="O83" s="22">
        <f>(N83/100)*50</f>
        <v>1550</v>
      </c>
      <c r="P83" s="16">
        <v>780</v>
      </c>
      <c r="Q83" s="50"/>
      <c r="R83" s="7">
        <f>(N83/100)*100</f>
        <v>3100</v>
      </c>
      <c r="S83" s="7">
        <f>(N83/100)*50</f>
        <v>1550</v>
      </c>
      <c r="T83" s="7">
        <v>780</v>
      </c>
      <c r="U83" s="50"/>
      <c r="V83" s="7">
        <f>(N83/100)*100</f>
        <v>3100</v>
      </c>
      <c r="W83" s="49">
        <f>(N83/100)*50</f>
        <v>1550</v>
      </c>
      <c r="X83" s="52">
        <v>780</v>
      </c>
      <c r="Y83" s="119" t="s">
        <v>263</v>
      </c>
    </row>
    <row r="84" spans="1:25" ht="12.75" customHeight="1">
      <c r="A84" s="3" t="s">
        <v>259</v>
      </c>
      <c r="B84" s="4" t="s">
        <v>260</v>
      </c>
      <c r="C84" s="9" t="s">
        <v>261</v>
      </c>
      <c r="D84" s="31" t="s">
        <v>415</v>
      </c>
      <c r="E84" s="5">
        <v>51000</v>
      </c>
      <c r="F84" s="5">
        <v>5000</v>
      </c>
      <c r="G84" s="92" t="s">
        <v>431</v>
      </c>
      <c r="H84" s="6">
        <f t="shared" si="5"/>
        <v>9.8039215686274517</v>
      </c>
      <c r="I84" s="44"/>
      <c r="J84" s="42">
        <v>2</v>
      </c>
      <c r="K84" s="2"/>
      <c r="L84" s="31">
        <v>1000</v>
      </c>
      <c r="M84" s="18">
        <f>(E84/100)*1</f>
        <v>510</v>
      </c>
      <c r="N84" s="21">
        <v>100</v>
      </c>
      <c r="O84" s="22">
        <f>(N84/100)*50</f>
        <v>50</v>
      </c>
      <c r="P84" s="16">
        <f>(N84/100)*25</f>
        <v>25</v>
      </c>
      <c r="Q84" s="7"/>
      <c r="R84" s="7">
        <f>(N84/100)*25</f>
        <v>25</v>
      </c>
      <c r="S84" s="7">
        <v>15</v>
      </c>
      <c r="T84" s="7">
        <v>5</v>
      </c>
      <c r="U84" s="7"/>
      <c r="V84" s="7">
        <f>(N84/100)*25</f>
        <v>25</v>
      </c>
      <c r="W84" s="49">
        <v>15</v>
      </c>
      <c r="X84" s="52">
        <v>5</v>
      </c>
      <c r="Y84" s="119" t="s">
        <v>260</v>
      </c>
    </row>
    <row r="85" spans="1:25" ht="12.75" customHeight="1">
      <c r="A85" s="3" t="s">
        <v>264</v>
      </c>
      <c r="B85" s="4" t="s">
        <v>265</v>
      </c>
      <c r="C85" s="9" t="s">
        <v>323</v>
      </c>
      <c r="D85" s="31" t="s">
        <v>354</v>
      </c>
      <c r="E85" s="29">
        <v>630</v>
      </c>
      <c r="F85" s="5">
        <v>300</v>
      </c>
      <c r="G85" s="93" t="s">
        <v>426</v>
      </c>
      <c r="H85" s="6">
        <f t="shared" si="5"/>
        <v>47.619047619047613</v>
      </c>
      <c r="I85" s="44">
        <v>0.76</v>
      </c>
      <c r="J85" s="42">
        <v>2</v>
      </c>
      <c r="K85" s="2"/>
      <c r="L85" s="31">
        <v>2400</v>
      </c>
      <c r="M85" s="18">
        <v>50</v>
      </c>
      <c r="N85" s="21">
        <v>10</v>
      </c>
      <c r="O85" s="22">
        <f>(N85/100)*50</f>
        <v>5</v>
      </c>
      <c r="P85" s="16"/>
      <c r="Q85" s="7"/>
      <c r="R85" s="7">
        <v>10</v>
      </c>
      <c r="S85" s="7">
        <v>5</v>
      </c>
      <c r="T85" s="7"/>
      <c r="U85" s="7"/>
      <c r="V85" s="7">
        <v>10</v>
      </c>
      <c r="W85" s="49">
        <v>5</v>
      </c>
      <c r="X85" s="52"/>
      <c r="Y85" s="119" t="s">
        <v>265</v>
      </c>
    </row>
    <row r="86" spans="1:25" ht="12.75" customHeight="1">
      <c r="A86" s="3" t="s">
        <v>266</v>
      </c>
      <c r="B86" s="4" t="s">
        <v>267</v>
      </c>
      <c r="C86" s="9" t="s">
        <v>268</v>
      </c>
      <c r="D86" s="31" t="s">
        <v>355</v>
      </c>
      <c r="E86" s="5">
        <v>165000</v>
      </c>
      <c r="F86" s="5">
        <v>56000</v>
      </c>
      <c r="G86" s="90" t="s">
        <v>427</v>
      </c>
      <c r="H86" s="6">
        <f t="shared" si="5"/>
        <v>33.939393939393938</v>
      </c>
      <c r="I86" s="44">
        <v>0.83</v>
      </c>
      <c r="J86" s="42">
        <v>2</v>
      </c>
      <c r="K86" s="2"/>
      <c r="L86" s="31">
        <v>16400</v>
      </c>
      <c r="M86" s="18">
        <f>(E86/100)*1</f>
        <v>1650</v>
      </c>
      <c r="N86" s="21">
        <v>929.59999999999991</v>
      </c>
      <c r="O86" s="22">
        <v>470</v>
      </c>
      <c r="P86" s="16">
        <v>230</v>
      </c>
      <c r="Q86" s="7"/>
      <c r="R86" s="7">
        <v>230</v>
      </c>
      <c r="S86" s="7">
        <v>120</v>
      </c>
      <c r="T86" s="7">
        <v>60</v>
      </c>
      <c r="U86" s="7"/>
      <c r="V86" s="7">
        <v>230</v>
      </c>
      <c r="W86" s="49">
        <v>120</v>
      </c>
      <c r="X86" s="52">
        <v>60</v>
      </c>
      <c r="Y86" s="119" t="s">
        <v>267</v>
      </c>
    </row>
    <row r="87" spans="1:25" ht="12.75" customHeight="1">
      <c r="A87" s="3" t="s">
        <v>269</v>
      </c>
      <c r="B87" s="4" t="s">
        <v>270</v>
      </c>
      <c r="C87" s="9" t="s">
        <v>271</v>
      </c>
      <c r="D87" s="31" t="s">
        <v>357</v>
      </c>
      <c r="E87" s="5">
        <v>18500</v>
      </c>
      <c r="F87" s="5">
        <v>1600</v>
      </c>
      <c r="G87" s="105" t="s">
        <v>436</v>
      </c>
      <c r="H87" s="6">
        <f t="shared" si="5"/>
        <v>8.6486486486486491</v>
      </c>
      <c r="I87" s="44"/>
      <c r="J87" s="42">
        <v>2</v>
      </c>
      <c r="K87" s="2"/>
      <c r="L87" s="31">
        <v>3600</v>
      </c>
      <c r="M87" s="18">
        <v>190</v>
      </c>
      <c r="N87" s="21">
        <v>30</v>
      </c>
      <c r="O87" s="22">
        <f>(N87/100)*50</f>
        <v>15</v>
      </c>
      <c r="P87" s="16">
        <v>10</v>
      </c>
      <c r="Q87" s="7"/>
      <c r="R87" s="7">
        <v>10</v>
      </c>
      <c r="S87" s="7">
        <v>5</v>
      </c>
      <c r="T87" s="7"/>
      <c r="U87" s="7"/>
      <c r="V87" s="7">
        <v>10</v>
      </c>
      <c r="W87" s="49">
        <v>5</v>
      </c>
      <c r="X87" s="52"/>
      <c r="Y87" s="119" t="s">
        <v>270</v>
      </c>
    </row>
    <row r="88" spans="1:25" ht="12.75" customHeight="1">
      <c r="A88" s="3" t="s">
        <v>272</v>
      </c>
      <c r="B88" s="4" t="s">
        <v>273</v>
      </c>
      <c r="C88" s="9" t="s">
        <v>274</v>
      </c>
      <c r="D88" s="31" t="s">
        <v>356</v>
      </c>
      <c r="E88" s="29">
        <v>155000</v>
      </c>
      <c r="F88" s="5">
        <v>30000</v>
      </c>
      <c r="G88" s="93" t="s">
        <v>425</v>
      </c>
      <c r="H88" s="6">
        <f t="shared" si="5"/>
        <v>19.35483870967742</v>
      </c>
      <c r="I88" s="44"/>
      <c r="J88" s="42">
        <v>2</v>
      </c>
      <c r="K88" s="2"/>
      <c r="L88" s="31">
        <v>10200</v>
      </c>
      <c r="M88" s="18">
        <f>(E88/100)*1</f>
        <v>1550</v>
      </c>
      <c r="N88" s="21">
        <v>600</v>
      </c>
      <c r="O88" s="22">
        <f>(N88/100)*50</f>
        <v>300</v>
      </c>
      <c r="P88" s="16">
        <f>(N88/100)*25</f>
        <v>150</v>
      </c>
      <c r="Q88" s="7"/>
      <c r="R88" s="7">
        <f>(N88/100)*25</f>
        <v>150</v>
      </c>
      <c r="S88" s="7">
        <f>(N88/100)*12.5</f>
        <v>75</v>
      </c>
      <c r="T88" s="7">
        <v>40</v>
      </c>
      <c r="U88" s="7"/>
      <c r="V88" s="7">
        <f>(N88/100)*25</f>
        <v>150</v>
      </c>
      <c r="W88" s="49">
        <f>(N88/100)*12.5</f>
        <v>75</v>
      </c>
      <c r="X88" s="52">
        <v>40</v>
      </c>
      <c r="Y88" s="119" t="s">
        <v>273</v>
      </c>
    </row>
    <row r="89" spans="1:25" ht="12.75" customHeight="1">
      <c r="A89" s="3" t="s">
        <v>278</v>
      </c>
      <c r="B89" s="4" t="s">
        <v>279</v>
      </c>
      <c r="C89" s="9" t="s">
        <v>280</v>
      </c>
      <c r="D89" s="31" t="s">
        <v>420</v>
      </c>
      <c r="E89" s="5">
        <v>4900</v>
      </c>
      <c r="F89" s="26">
        <v>500</v>
      </c>
      <c r="G89" s="90" t="s">
        <v>428</v>
      </c>
      <c r="H89" s="6">
        <f t="shared" si="5"/>
        <v>10.204081632653061</v>
      </c>
      <c r="I89" s="44"/>
      <c r="J89" s="42">
        <v>3</v>
      </c>
      <c r="K89" s="2"/>
      <c r="L89" s="31">
        <v>3200</v>
      </c>
      <c r="M89" s="18">
        <v>50</v>
      </c>
      <c r="N89" s="21">
        <v>10</v>
      </c>
      <c r="O89" s="22">
        <f>(N89/100)*50</f>
        <v>5</v>
      </c>
      <c r="P89" s="16"/>
      <c r="Q89" s="50"/>
      <c r="R89" s="7">
        <f>(N89/100)*100</f>
        <v>10</v>
      </c>
      <c r="S89" s="7">
        <f>(N89/100)*50</f>
        <v>5</v>
      </c>
      <c r="T89" s="7"/>
      <c r="U89" s="50"/>
      <c r="V89" s="7">
        <v>10</v>
      </c>
      <c r="W89" s="49">
        <v>5</v>
      </c>
      <c r="X89" s="52"/>
      <c r="Y89" s="119" t="s">
        <v>279</v>
      </c>
    </row>
    <row r="90" spans="1:25" ht="12.75" customHeight="1">
      <c r="A90" s="3" t="s">
        <v>275</v>
      </c>
      <c r="B90" s="4" t="s">
        <v>276</v>
      </c>
      <c r="C90" s="9" t="s">
        <v>277</v>
      </c>
      <c r="D90" s="31" t="s">
        <v>419</v>
      </c>
      <c r="E90" s="5">
        <f>GEOMEAN(3001,8000)</f>
        <v>4899.7959141172405</v>
      </c>
      <c r="F90" s="26">
        <v>100</v>
      </c>
      <c r="G90" s="90" t="s">
        <v>428</v>
      </c>
      <c r="H90" s="6">
        <f t="shared" si="5"/>
        <v>2.0409013304387038</v>
      </c>
      <c r="I90" s="44"/>
      <c r="J90" s="42">
        <v>3</v>
      </c>
      <c r="K90" s="2"/>
      <c r="L90" s="31">
        <v>13900</v>
      </c>
      <c r="M90" s="18">
        <v>50</v>
      </c>
      <c r="N90" s="21">
        <v>10</v>
      </c>
      <c r="O90" s="22">
        <f>(N90/100)*50</f>
        <v>5</v>
      </c>
      <c r="P90" s="16"/>
      <c r="Q90" s="50"/>
      <c r="R90" s="7">
        <f>(N90/100)*100</f>
        <v>10</v>
      </c>
      <c r="S90" s="7">
        <f>(N90/100)*50</f>
        <v>5</v>
      </c>
      <c r="T90" s="7"/>
      <c r="U90" s="50"/>
      <c r="V90" s="7">
        <v>10</v>
      </c>
      <c r="W90" s="49">
        <v>5</v>
      </c>
      <c r="X90" s="52"/>
      <c r="Y90" s="119" t="s">
        <v>276</v>
      </c>
    </row>
    <row r="91" spans="1:25" ht="12.75" customHeight="1">
      <c r="A91" s="3" t="s">
        <v>281</v>
      </c>
      <c r="B91" s="4" t="s">
        <v>282</v>
      </c>
      <c r="C91" s="27" t="s">
        <v>418</v>
      </c>
      <c r="D91" s="31" t="s">
        <v>417</v>
      </c>
      <c r="E91" s="29">
        <v>87000</v>
      </c>
      <c r="F91" s="5">
        <v>23000</v>
      </c>
      <c r="G91" s="90" t="s">
        <v>427</v>
      </c>
      <c r="H91" s="6">
        <f t="shared" si="5"/>
        <v>26.436781609195403</v>
      </c>
      <c r="I91" s="44">
        <v>0.87</v>
      </c>
      <c r="J91" s="42">
        <v>2</v>
      </c>
      <c r="K91" s="2"/>
      <c r="L91" s="31">
        <v>6300</v>
      </c>
      <c r="M91" s="18">
        <f>(E91/100)*1</f>
        <v>870</v>
      </c>
      <c r="N91" s="21">
        <v>400.2</v>
      </c>
      <c r="O91" s="22">
        <v>200.1</v>
      </c>
      <c r="P91" s="16">
        <v>100.05</v>
      </c>
      <c r="Q91" s="7"/>
      <c r="R91" s="7">
        <v>100.05</v>
      </c>
      <c r="S91" s="7">
        <v>50.024999999999999</v>
      </c>
      <c r="T91" s="7">
        <v>25.012499999999999</v>
      </c>
      <c r="U91" s="7"/>
      <c r="V91" s="7">
        <v>100.05</v>
      </c>
      <c r="W91" s="49">
        <v>50.024999999999999</v>
      </c>
      <c r="X91" s="52">
        <v>25.012499999999999</v>
      </c>
      <c r="Y91" s="119" t="s">
        <v>282</v>
      </c>
    </row>
    <row r="92" spans="1:25" ht="12.75" customHeight="1">
      <c r="A92" s="3" t="s">
        <v>285</v>
      </c>
      <c r="B92" s="4" t="s">
        <v>286</v>
      </c>
      <c r="C92" s="9" t="s">
        <v>287</v>
      </c>
      <c r="D92" s="31" t="s">
        <v>358</v>
      </c>
      <c r="E92" s="29">
        <v>85</v>
      </c>
      <c r="F92" s="5">
        <v>30</v>
      </c>
      <c r="G92" s="102" t="s">
        <v>435</v>
      </c>
      <c r="H92" s="6">
        <f t="shared" si="5"/>
        <v>35.294117647058826</v>
      </c>
      <c r="I92" s="44">
        <v>0.82</v>
      </c>
      <c r="J92" s="42">
        <v>1</v>
      </c>
      <c r="K92" s="2"/>
      <c r="L92" s="31">
        <v>480</v>
      </c>
      <c r="M92" s="18">
        <v>50</v>
      </c>
      <c r="N92" s="21">
        <v>10</v>
      </c>
      <c r="O92" s="22">
        <v>5</v>
      </c>
      <c r="P92" s="16"/>
      <c r="Q92" s="7"/>
      <c r="R92" s="7"/>
      <c r="S92" s="7"/>
      <c r="T92" s="7"/>
      <c r="U92" s="5"/>
      <c r="V92" s="7"/>
      <c r="W92" s="17"/>
      <c r="X92" s="35"/>
      <c r="Y92" s="119" t="s">
        <v>286</v>
      </c>
    </row>
    <row r="93" spans="1:25" ht="12.75" customHeight="1">
      <c r="A93" s="3" t="s">
        <v>291</v>
      </c>
      <c r="B93" s="4" t="s">
        <v>292</v>
      </c>
      <c r="C93" s="9" t="s">
        <v>324</v>
      </c>
      <c r="D93" s="31" t="s">
        <v>361</v>
      </c>
      <c r="E93" s="10">
        <f>7500*3</f>
        <v>22500</v>
      </c>
      <c r="F93" s="26">
        <f>2750*3</f>
        <v>8250</v>
      </c>
      <c r="G93" s="98" t="s">
        <v>195</v>
      </c>
      <c r="H93" s="6">
        <f t="shared" si="5"/>
        <v>36.666666666666664</v>
      </c>
      <c r="I93" s="47">
        <v>0.82</v>
      </c>
      <c r="J93" s="42">
        <v>1</v>
      </c>
      <c r="K93" s="2"/>
      <c r="L93" s="31">
        <v>1700</v>
      </c>
      <c r="M93" s="18">
        <v>230</v>
      </c>
      <c r="N93" s="108">
        <v>140</v>
      </c>
      <c r="O93" s="109">
        <f>(N93/100)*50</f>
        <v>70</v>
      </c>
      <c r="P93" s="110">
        <f>(N93/100)*25</f>
        <v>35</v>
      </c>
      <c r="Q93" s="111"/>
      <c r="R93" s="111">
        <f>(N93/100)*25</f>
        <v>35</v>
      </c>
      <c r="S93" s="111">
        <v>20</v>
      </c>
      <c r="T93" s="111">
        <v>10</v>
      </c>
      <c r="U93" s="112"/>
      <c r="V93" s="111">
        <f>(N93/100)*25</f>
        <v>35</v>
      </c>
      <c r="W93" s="113">
        <v>20</v>
      </c>
      <c r="X93" s="118">
        <v>10</v>
      </c>
      <c r="Y93" s="119" t="s">
        <v>292</v>
      </c>
    </row>
    <row r="94" spans="1:25" ht="12.75" customHeight="1">
      <c r="A94" s="3" t="s">
        <v>283</v>
      </c>
      <c r="B94" s="4" t="s">
        <v>284</v>
      </c>
      <c r="C94" s="9" t="s">
        <v>308</v>
      </c>
      <c r="D94" s="31" t="s">
        <v>359</v>
      </c>
      <c r="E94" s="10">
        <v>1500</v>
      </c>
      <c r="F94" s="26">
        <v>500</v>
      </c>
      <c r="G94" s="98" t="s">
        <v>195</v>
      </c>
      <c r="H94" s="6">
        <f t="shared" si="5"/>
        <v>33.333333333333336</v>
      </c>
      <c r="I94" s="44">
        <v>0.83</v>
      </c>
      <c r="J94" s="42">
        <v>1</v>
      </c>
      <c r="K94" s="2"/>
      <c r="L94" s="31">
        <v>220</v>
      </c>
      <c r="M94" s="18">
        <v>50</v>
      </c>
      <c r="N94" s="108">
        <v>10</v>
      </c>
      <c r="O94" s="109">
        <f>(N94/100)*50</f>
        <v>5</v>
      </c>
      <c r="P94" s="110"/>
      <c r="Q94" s="111"/>
      <c r="R94" s="111">
        <v>10</v>
      </c>
      <c r="S94" s="111">
        <v>5</v>
      </c>
      <c r="T94" s="111"/>
      <c r="U94" s="112"/>
      <c r="V94" s="111">
        <v>10</v>
      </c>
      <c r="W94" s="113">
        <v>5</v>
      </c>
      <c r="X94" s="118"/>
      <c r="Y94" s="119" t="s">
        <v>284</v>
      </c>
    </row>
    <row r="95" spans="1:25" ht="12.75" customHeight="1">
      <c r="A95" s="3" t="s">
        <v>293</v>
      </c>
      <c r="B95" s="4" t="s">
        <v>294</v>
      </c>
      <c r="C95" s="9" t="s">
        <v>295</v>
      </c>
      <c r="D95" s="31" t="s">
        <v>360</v>
      </c>
      <c r="E95" s="10">
        <v>26200</v>
      </c>
      <c r="F95" s="26">
        <v>20000</v>
      </c>
      <c r="G95" s="98" t="s">
        <v>195</v>
      </c>
      <c r="H95" s="6">
        <f t="shared" si="5"/>
        <v>76.33587786259541</v>
      </c>
      <c r="I95" s="47">
        <v>0.62</v>
      </c>
      <c r="J95" s="42">
        <v>2</v>
      </c>
      <c r="K95" s="2"/>
      <c r="L95" s="31">
        <v>1800</v>
      </c>
      <c r="M95" s="18">
        <v>260</v>
      </c>
      <c r="N95" s="108">
        <v>250</v>
      </c>
      <c r="O95" s="109">
        <f>(N95/100)*50</f>
        <v>125</v>
      </c>
      <c r="P95" s="110">
        <v>65</v>
      </c>
      <c r="Q95" s="111"/>
      <c r="R95" s="111">
        <v>65</v>
      </c>
      <c r="S95" s="111">
        <v>30</v>
      </c>
      <c r="T95" s="111">
        <v>15</v>
      </c>
      <c r="U95" s="111"/>
      <c r="V95" s="111">
        <v>65</v>
      </c>
      <c r="W95" s="113">
        <v>30</v>
      </c>
      <c r="X95" s="118">
        <v>15</v>
      </c>
      <c r="Y95" s="119" t="s">
        <v>294</v>
      </c>
    </row>
    <row r="96" spans="1:25" ht="12.75" customHeight="1">
      <c r="A96" s="3" t="s">
        <v>296</v>
      </c>
      <c r="B96" s="4" t="s">
        <v>297</v>
      </c>
      <c r="C96" s="9" t="s">
        <v>298</v>
      </c>
      <c r="D96" s="31" t="s">
        <v>421</v>
      </c>
      <c r="E96" s="10">
        <f>3300*3</f>
        <v>9900</v>
      </c>
      <c r="F96" s="26">
        <v>2450</v>
      </c>
      <c r="G96" s="98" t="s">
        <v>195</v>
      </c>
      <c r="H96" s="6">
        <f t="shared" si="5"/>
        <v>24.747474747474751</v>
      </c>
      <c r="I96" s="47">
        <v>0.88</v>
      </c>
      <c r="J96" s="42">
        <v>1</v>
      </c>
      <c r="K96" s="2"/>
      <c r="L96" s="31">
        <v>31000</v>
      </c>
      <c r="M96" s="18">
        <v>100</v>
      </c>
      <c r="N96" s="108">
        <v>45</v>
      </c>
      <c r="O96" s="109">
        <v>25</v>
      </c>
      <c r="P96" s="110">
        <v>10</v>
      </c>
      <c r="Q96" s="111"/>
      <c r="R96" s="111">
        <v>10</v>
      </c>
      <c r="S96" s="111">
        <v>5</v>
      </c>
      <c r="T96" s="111"/>
      <c r="U96" s="112"/>
      <c r="V96" s="111">
        <v>10</v>
      </c>
      <c r="W96" s="113">
        <v>5</v>
      </c>
      <c r="X96" s="118"/>
      <c r="Y96" s="119" t="s">
        <v>297</v>
      </c>
    </row>
    <row r="97" spans="1:25" ht="12.75" customHeight="1">
      <c r="A97" s="3" t="s">
        <v>288</v>
      </c>
      <c r="B97" s="4" t="s">
        <v>289</v>
      </c>
      <c r="C97" s="9" t="s">
        <v>290</v>
      </c>
      <c r="D97" s="31" t="s">
        <v>383</v>
      </c>
      <c r="E97" s="5">
        <v>4900</v>
      </c>
      <c r="F97" s="5">
        <v>350</v>
      </c>
      <c r="G97" s="93" t="s">
        <v>426</v>
      </c>
      <c r="H97" s="6">
        <f t="shared" si="5"/>
        <v>7.1428571428571423</v>
      </c>
      <c r="I97" s="47"/>
      <c r="J97" s="42">
        <v>3</v>
      </c>
      <c r="K97" s="2"/>
      <c r="L97" s="31">
        <v>4000</v>
      </c>
      <c r="M97" s="18">
        <v>50</v>
      </c>
      <c r="N97" s="21">
        <v>10</v>
      </c>
      <c r="O97" s="22">
        <f>(N97/100)*50</f>
        <v>5</v>
      </c>
      <c r="P97" s="16"/>
      <c r="Q97" s="50"/>
      <c r="R97" s="7">
        <f>(N97/100)*100</f>
        <v>10</v>
      </c>
      <c r="S97" s="7">
        <f>(N97/100)*50</f>
        <v>5</v>
      </c>
      <c r="T97" s="7"/>
      <c r="U97" s="50"/>
      <c r="V97" s="7">
        <v>10</v>
      </c>
      <c r="W97" s="49">
        <v>5</v>
      </c>
      <c r="X97" s="52"/>
      <c r="Y97" s="119" t="s">
        <v>289</v>
      </c>
    </row>
    <row r="98" spans="1:25" ht="12.75" customHeight="1">
      <c r="A98" s="3" t="s">
        <v>254</v>
      </c>
      <c r="B98" s="4" t="s">
        <v>255</v>
      </c>
      <c r="C98" s="9" t="s">
        <v>423</v>
      </c>
      <c r="D98" s="33" t="s">
        <v>422</v>
      </c>
      <c r="E98" s="5">
        <v>92000</v>
      </c>
      <c r="F98" s="5">
        <v>2500</v>
      </c>
      <c r="G98" s="93" t="s">
        <v>426</v>
      </c>
      <c r="H98" s="6">
        <f t="shared" si="5"/>
        <v>2.7173913043478262</v>
      </c>
      <c r="I98" s="47"/>
      <c r="J98" s="42">
        <v>1</v>
      </c>
      <c r="K98" s="2"/>
      <c r="L98" s="31">
        <v>8000</v>
      </c>
      <c r="M98" s="18">
        <f>(E98/100)*1</f>
        <v>920</v>
      </c>
      <c r="N98" s="21">
        <v>50</v>
      </c>
      <c r="O98" s="22">
        <f>(N98/100)*50</f>
        <v>25</v>
      </c>
      <c r="P98" s="16">
        <v>15</v>
      </c>
      <c r="Q98" s="7"/>
      <c r="R98" s="7"/>
      <c r="S98" s="7"/>
      <c r="T98" s="7"/>
      <c r="U98" s="5"/>
      <c r="V98" s="7"/>
      <c r="W98" s="17"/>
      <c r="X98" s="35"/>
      <c r="Y98" s="119" t="s">
        <v>255</v>
      </c>
    </row>
    <row r="99" spans="1:25" ht="12.75" customHeight="1">
      <c r="A99" s="3" t="s">
        <v>251</v>
      </c>
      <c r="B99" s="4" t="s">
        <v>252</v>
      </c>
      <c r="C99" s="9" t="s">
        <v>253</v>
      </c>
      <c r="D99" s="33">
        <v>1380000</v>
      </c>
      <c r="E99" s="5">
        <v>20000</v>
      </c>
      <c r="F99" s="5">
        <v>1400</v>
      </c>
      <c r="G99" s="93" t="s">
        <v>425</v>
      </c>
      <c r="H99" s="6">
        <f t="shared" si="5"/>
        <v>7</v>
      </c>
      <c r="I99" s="47"/>
      <c r="J99" s="42">
        <v>1</v>
      </c>
      <c r="K99" s="2"/>
      <c r="L99" s="31">
        <v>13800</v>
      </c>
      <c r="M99" s="18">
        <f>(E99/100)*1</f>
        <v>200</v>
      </c>
      <c r="N99" s="21">
        <v>30</v>
      </c>
      <c r="O99" s="22">
        <v>15</v>
      </c>
      <c r="P99" s="16">
        <v>5</v>
      </c>
      <c r="Q99" s="7"/>
      <c r="R99" s="7"/>
      <c r="S99" s="7"/>
      <c r="T99" s="7"/>
      <c r="U99" s="5"/>
      <c r="V99" s="7"/>
      <c r="W99" s="17"/>
      <c r="X99" s="35"/>
      <c r="Y99" s="119" t="s">
        <v>252</v>
      </c>
    </row>
    <row r="100" spans="1:25" ht="12.75" customHeight="1">
      <c r="A100" s="3" t="s">
        <v>109</v>
      </c>
      <c r="B100" s="4" t="s">
        <v>110</v>
      </c>
      <c r="C100" s="9" t="s">
        <v>111</v>
      </c>
      <c r="D100" s="129" t="s">
        <v>440</v>
      </c>
      <c r="E100" s="5">
        <v>27000</v>
      </c>
      <c r="F100" s="5">
        <v>1600</v>
      </c>
      <c r="G100" s="102" t="s">
        <v>435</v>
      </c>
      <c r="H100" s="6">
        <f t="shared" si="5"/>
        <v>5.9259259259259265</v>
      </c>
      <c r="I100" s="44"/>
      <c r="J100" s="42">
        <v>1</v>
      </c>
      <c r="K100" s="2"/>
      <c r="L100" s="129">
        <v>3000</v>
      </c>
      <c r="M100" s="18">
        <f>(E100/100)*1</f>
        <v>270</v>
      </c>
      <c r="N100" s="21">
        <v>30</v>
      </c>
      <c r="O100" s="22">
        <f>(N100/100)*50</f>
        <v>15</v>
      </c>
      <c r="P100" s="16">
        <v>10</v>
      </c>
      <c r="Q100" s="7"/>
      <c r="R100" s="7"/>
      <c r="S100" s="7"/>
      <c r="T100" s="7"/>
      <c r="U100" s="5"/>
      <c r="V100" s="7"/>
      <c r="W100" s="17"/>
      <c r="X100" s="35"/>
      <c r="Y100" s="119" t="s">
        <v>110</v>
      </c>
    </row>
    <row r="101" spans="1:25" ht="12.75" customHeight="1">
      <c r="A101" s="3" t="s">
        <v>112</v>
      </c>
      <c r="B101" s="4" t="s">
        <v>113</v>
      </c>
      <c r="C101" s="9" t="s">
        <v>114</v>
      </c>
      <c r="D101" s="129" t="s">
        <v>441</v>
      </c>
      <c r="E101" s="5">
        <v>3000</v>
      </c>
      <c r="F101" s="5">
        <v>160</v>
      </c>
      <c r="G101" s="93" t="s">
        <v>426</v>
      </c>
      <c r="H101" s="6">
        <f t="shared" si="5"/>
        <v>5.333333333333333</v>
      </c>
      <c r="I101" s="44"/>
      <c r="J101" s="42">
        <v>1</v>
      </c>
      <c r="K101" s="2"/>
      <c r="L101" s="129">
        <v>3500</v>
      </c>
      <c r="M101" s="18">
        <v>50</v>
      </c>
      <c r="N101" s="21">
        <v>10</v>
      </c>
      <c r="O101" s="22">
        <v>5</v>
      </c>
      <c r="P101" s="16"/>
      <c r="Q101" s="7"/>
      <c r="R101" s="7"/>
      <c r="S101" s="7"/>
      <c r="T101" s="7"/>
      <c r="U101" s="5"/>
      <c r="V101" s="7"/>
      <c r="W101" s="17"/>
      <c r="X101" s="35"/>
      <c r="Y101" s="119" t="s">
        <v>113</v>
      </c>
    </row>
    <row r="102" spans="1:25" ht="12.75" customHeight="1">
      <c r="A102" s="3" t="s">
        <v>115</v>
      </c>
      <c r="B102" s="4" t="s">
        <v>116</v>
      </c>
      <c r="C102" s="9" t="s">
        <v>117</v>
      </c>
      <c r="D102" s="130" t="s">
        <v>195</v>
      </c>
      <c r="E102" s="5">
        <v>29000</v>
      </c>
      <c r="F102" s="5">
        <v>45</v>
      </c>
      <c r="G102" s="90" t="s">
        <v>427</v>
      </c>
      <c r="H102" s="6">
        <f t="shared" si="5"/>
        <v>0.15517241379310345</v>
      </c>
      <c r="I102" s="44"/>
      <c r="J102" s="42">
        <v>1</v>
      </c>
      <c r="K102" s="2"/>
      <c r="L102" s="130" t="s">
        <v>195</v>
      </c>
      <c r="M102" s="18">
        <f>(E102/100)*1</f>
        <v>290</v>
      </c>
      <c r="N102" s="21">
        <v>10</v>
      </c>
      <c r="O102" s="22">
        <v>5</v>
      </c>
      <c r="P102" s="16"/>
      <c r="Q102" s="7"/>
      <c r="R102" s="7"/>
      <c r="S102" s="7"/>
      <c r="T102" s="7"/>
      <c r="U102" s="5"/>
      <c r="V102" s="7"/>
      <c r="W102" s="17"/>
      <c r="X102" s="35"/>
      <c r="Y102" s="119" t="s">
        <v>116</v>
      </c>
    </row>
    <row r="103" spans="1:25" ht="12.75" customHeight="1">
      <c r="A103" s="3" t="s">
        <v>134</v>
      </c>
      <c r="B103" s="4" t="s">
        <v>135</v>
      </c>
      <c r="C103" s="9" t="s">
        <v>136</v>
      </c>
      <c r="D103" s="31" t="s">
        <v>377</v>
      </c>
      <c r="E103" s="100">
        <v>2550</v>
      </c>
      <c r="F103" s="5">
        <v>210</v>
      </c>
      <c r="G103" s="98" t="s">
        <v>195</v>
      </c>
      <c r="H103" s="67">
        <f t="shared" si="5"/>
        <v>8.235294117647058</v>
      </c>
      <c r="I103" s="44"/>
      <c r="J103" s="42">
        <v>3</v>
      </c>
      <c r="K103" s="2"/>
      <c r="L103" s="31">
        <v>40</v>
      </c>
      <c r="M103" s="18">
        <v>25</v>
      </c>
      <c r="N103" s="21">
        <v>10</v>
      </c>
      <c r="O103" s="22">
        <f>(N103/100)*50</f>
        <v>5</v>
      </c>
      <c r="P103" s="16"/>
      <c r="Q103" s="50"/>
      <c r="R103" s="7">
        <f>(N103/100)*100</f>
        <v>10</v>
      </c>
      <c r="S103" s="7">
        <f>(N103/100)*50</f>
        <v>5</v>
      </c>
      <c r="T103" s="7"/>
      <c r="U103" s="50"/>
      <c r="V103" s="7">
        <v>10</v>
      </c>
      <c r="W103" s="49">
        <v>5</v>
      </c>
      <c r="X103" s="52"/>
      <c r="Y103" s="119" t="s">
        <v>135</v>
      </c>
    </row>
    <row r="104" spans="1:25" ht="12.75" customHeight="1">
      <c r="A104" s="3" t="s">
        <v>137</v>
      </c>
      <c r="B104" s="4" t="s">
        <v>138</v>
      </c>
      <c r="C104" s="9" t="s">
        <v>139</v>
      </c>
      <c r="D104" s="31" t="s">
        <v>376</v>
      </c>
      <c r="E104" s="100">
        <v>18700</v>
      </c>
      <c r="F104" s="5">
        <v>2100</v>
      </c>
      <c r="G104" s="98" t="s">
        <v>195</v>
      </c>
      <c r="H104" s="67">
        <f t="shared" si="5"/>
        <v>11.22994652406417</v>
      </c>
      <c r="I104" s="44"/>
      <c r="J104" s="42">
        <v>3</v>
      </c>
      <c r="K104" s="2"/>
      <c r="L104" s="31">
        <v>1600</v>
      </c>
      <c r="M104" s="18">
        <v>190</v>
      </c>
      <c r="N104" s="21">
        <v>40</v>
      </c>
      <c r="O104" s="22">
        <f>(N104/100)*50</f>
        <v>20</v>
      </c>
      <c r="P104" s="16">
        <f>(N104/100)*25</f>
        <v>10</v>
      </c>
      <c r="Q104" s="50"/>
      <c r="R104" s="7">
        <f>(N104/100)*100</f>
        <v>40</v>
      </c>
      <c r="S104" s="7">
        <f>(N104/100)*50</f>
        <v>20</v>
      </c>
      <c r="T104" s="7">
        <f>(N104/100)*25</f>
        <v>10</v>
      </c>
      <c r="U104" s="50"/>
      <c r="V104" s="7">
        <f>(N104/100)*25</f>
        <v>10</v>
      </c>
      <c r="W104" s="49">
        <f>(N104/100)*12.5</f>
        <v>5</v>
      </c>
      <c r="X104" s="52"/>
      <c r="Y104" s="119" t="s">
        <v>138</v>
      </c>
    </row>
    <row r="105" spans="1:25" ht="12.75" customHeight="1">
      <c r="A105" s="3" t="s">
        <v>118</v>
      </c>
      <c r="B105" s="4" t="s">
        <v>119</v>
      </c>
      <c r="C105" s="9" t="s">
        <v>332</v>
      </c>
      <c r="D105" s="33" t="s">
        <v>403</v>
      </c>
      <c r="E105" s="5">
        <v>6000</v>
      </c>
      <c r="F105" s="5">
        <v>270</v>
      </c>
      <c r="G105" s="102" t="s">
        <v>435</v>
      </c>
      <c r="H105" s="67">
        <f t="shared" si="5"/>
        <v>4.5</v>
      </c>
      <c r="I105" s="44"/>
      <c r="J105" s="42">
        <v>1</v>
      </c>
      <c r="K105" s="2"/>
      <c r="L105" s="33">
        <v>25000</v>
      </c>
      <c r="M105" s="18">
        <f>(E105/100)*1</f>
        <v>60</v>
      </c>
      <c r="N105" s="21">
        <v>10</v>
      </c>
      <c r="O105" s="22">
        <v>5</v>
      </c>
      <c r="P105" s="16"/>
      <c r="Q105" s="7"/>
      <c r="R105" s="7"/>
      <c r="S105" s="7"/>
      <c r="T105" s="7"/>
      <c r="U105" s="5"/>
      <c r="V105" s="7"/>
      <c r="W105" s="17"/>
      <c r="X105" s="35"/>
      <c r="Y105" s="119" t="s">
        <v>119</v>
      </c>
    </row>
    <row r="106" spans="1:25" ht="12.75" customHeight="1">
      <c r="A106" s="3" t="s">
        <v>120</v>
      </c>
      <c r="B106" s="4" t="s">
        <v>121</v>
      </c>
      <c r="C106" s="9" t="s">
        <v>122</v>
      </c>
      <c r="D106" s="31">
        <v>615000</v>
      </c>
      <c r="E106" s="5">
        <v>120000</v>
      </c>
      <c r="F106" s="5">
        <v>8000</v>
      </c>
      <c r="G106" s="92" t="s">
        <v>430</v>
      </c>
      <c r="H106" s="67">
        <f t="shared" si="5"/>
        <v>6.666666666666667</v>
      </c>
      <c r="I106" s="44"/>
      <c r="J106" s="42">
        <v>3</v>
      </c>
      <c r="K106" s="2"/>
      <c r="L106" s="31">
        <v>6200</v>
      </c>
      <c r="M106" s="18">
        <f>(E106/100)*1</f>
        <v>1200</v>
      </c>
      <c r="N106" s="21">
        <v>160</v>
      </c>
      <c r="O106" s="22">
        <f>(N106/100)*50</f>
        <v>80</v>
      </c>
      <c r="P106" s="16">
        <f>(N106/100)*25</f>
        <v>40</v>
      </c>
      <c r="Q106" s="50"/>
      <c r="R106" s="7">
        <f>(N106/100)*100</f>
        <v>160</v>
      </c>
      <c r="S106" s="7">
        <f>(N106/100)*50</f>
        <v>80</v>
      </c>
      <c r="T106" s="7">
        <f>(N106/100)*25</f>
        <v>40</v>
      </c>
      <c r="U106" s="50"/>
      <c r="V106" s="7">
        <f>(N106/100)*25</f>
        <v>40</v>
      </c>
      <c r="W106" s="49">
        <f>(N106/100)*12.5</f>
        <v>20</v>
      </c>
      <c r="X106" s="52">
        <f>(N106/100)*6.25</f>
        <v>10</v>
      </c>
      <c r="Y106" s="119" t="s">
        <v>121</v>
      </c>
    </row>
    <row r="107" spans="1:25" ht="12.75" customHeight="1">
      <c r="A107" s="3" t="s">
        <v>123</v>
      </c>
      <c r="B107" s="4" t="s">
        <v>124</v>
      </c>
      <c r="C107" s="9" t="s">
        <v>125</v>
      </c>
      <c r="D107" s="31" t="s">
        <v>341</v>
      </c>
      <c r="E107" s="5">
        <v>2200</v>
      </c>
      <c r="F107" s="5">
        <v>1800</v>
      </c>
      <c r="G107" s="92" t="s">
        <v>431</v>
      </c>
      <c r="H107" s="67">
        <f t="shared" si="5"/>
        <v>81.818181818181827</v>
      </c>
      <c r="I107" s="44">
        <v>0.59</v>
      </c>
      <c r="J107" s="42">
        <v>2</v>
      </c>
      <c r="K107" s="2"/>
      <c r="L107" s="31">
        <v>160</v>
      </c>
      <c r="M107" s="18">
        <v>50</v>
      </c>
      <c r="N107" s="21">
        <v>20</v>
      </c>
      <c r="O107" s="22">
        <v>10</v>
      </c>
      <c r="P107" s="16">
        <f>(N107/100)*25</f>
        <v>5</v>
      </c>
      <c r="Q107" s="7"/>
      <c r="R107" s="7">
        <v>10</v>
      </c>
      <c r="S107" s="7">
        <v>5</v>
      </c>
      <c r="T107" s="7"/>
      <c r="U107" s="7"/>
      <c r="V107" s="7">
        <v>10</v>
      </c>
      <c r="W107" s="49">
        <v>5</v>
      </c>
      <c r="X107" s="52"/>
      <c r="Y107" s="119" t="s">
        <v>124</v>
      </c>
    </row>
    <row r="108" spans="1:25" ht="12.75" customHeight="1">
      <c r="A108" s="3" t="s">
        <v>126</v>
      </c>
      <c r="B108" s="4" t="s">
        <v>127</v>
      </c>
      <c r="C108" s="9" t="s">
        <v>128</v>
      </c>
      <c r="D108" s="31" t="s">
        <v>378</v>
      </c>
      <c r="E108" s="5">
        <v>250</v>
      </c>
      <c r="F108" s="5">
        <v>40</v>
      </c>
      <c r="G108" s="99" t="s">
        <v>195</v>
      </c>
      <c r="H108" s="67">
        <f t="shared" si="5"/>
        <v>16</v>
      </c>
      <c r="I108" s="44"/>
      <c r="J108" s="42">
        <v>3</v>
      </c>
      <c r="K108" s="2"/>
      <c r="L108" s="31">
        <v>80</v>
      </c>
      <c r="M108" s="18">
        <v>50</v>
      </c>
      <c r="N108" s="21">
        <v>10</v>
      </c>
      <c r="O108" s="22">
        <f>(N108/100)*50</f>
        <v>5</v>
      </c>
      <c r="P108" s="16"/>
      <c r="Q108" s="50"/>
      <c r="R108" s="7">
        <f>(N108/100)*100</f>
        <v>10</v>
      </c>
      <c r="S108" s="7">
        <f>(N108/100)*50</f>
        <v>5</v>
      </c>
      <c r="T108" s="7"/>
      <c r="U108" s="50"/>
      <c r="V108" s="7">
        <v>10</v>
      </c>
      <c r="W108" s="49">
        <v>5</v>
      </c>
      <c r="X108" s="52"/>
      <c r="Y108" s="119" t="s">
        <v>127</v>
      </c>
    </row>
    <row r="109" spans="1:25" ht="12.75" customHeight="1">
      <c r="A109" s="3" t="s">
        <v>131</v>
      </c>
      <c r="B109" s="4" t="s">
        <v>132</v>
      </c>
      <c r="C109" s="9" t="s">
        <v>133</v>
      </c>
      <c r="D109" s="129" t="s">
        <v>402</v>
      </c>
      <c r="E109" s="29">
        <v>31600</v>
      </c>
      <c r="F109" s="5">
        <v>12000</v>
      </c>
      <c r="G109" s="98" t="s">
        <v>195</v>
      </c>
      <c r="H109" s="67">
        <f t="shared" si="5"/>
        <v>37.974683544303794</v>
      </c>
      <c r="I109" s="44"/>
      <c r="J109" s="42">
        <v>3</v>
      </c>
      <c r="K109" s="2"/>
      <c r="L109" s="129">
        <v>5000</v>
      </c>
      <c r="M109" s="18">
        <v>320</v>
      </c>
      <c r="N109" s="21">
        <v>240</v>
      </c>
      <c r="O109" s="22">
        <f>(N109/100)*50</f>
        <v>120</v>
      </c>
      <c r="P109" s="16">
        <f>(N109/100)*25</f>
        <v>60</v>
      </c>
      <c r="Q109" s="50"/>
      <c r="R109" s="7">
        <f>(N109/100)*100</f>
        <v>240</v>
      </c>
      <c r="S109" s="7">
        <f>(N109/100)*50</f>
        <v>120</v>
      </c>
      <c r="T109" s="7">
        <f>(N109/100)*25</f>
        <v>60</v>
      </c>
      <c r="U109" s="50"/>
      <c r="V109" s="7">
        <f>(N109/100)*25</f>
        <v>60</v>
      </c>
      <c r="W109" s="49">
        <f>(N109/100)*12.5</f>
        <v>30</v>
      </c>
      <c r="X109" s="52">
        <f>(N109/100)*6.25</f>
        <v>15</v>
      </c>
      <c r="Y109" s="119" t="s">
        <v>132</v>
      </c>
    </row>
    <row r="110" spans="1:25" ht="12.75" customHeight="1">
      <c r="A110" s="3" t="s">
        <v>129</v>
      </c>
      <c r="B110" s="4" t="s">
        <v>130</v>
      </c>
      <c r="C110" s="9" t="s">
        <v>321</v>
      </c>
      <c r="D110" s="31" t="s">
        <v>342</v>
      </c>
      <c r="E110" s="5">
        <v>16000</v>
      </c>
      <c r="F110" s="5">
        <v>1800</v>
      </c>
      <c r="G110" s="92" t="s">
        <v>431</v>
      </c>
      <c r="H110" s="67">
        <f t="shared" si="5"/>
        <v>11.25</v>
      </c>
      <c r="I110" s="44"/>
      <c r="J110" s="42">
        <v>3</v>
      </c>
      <c r="K110" s="2"/>
      <c r="L110" s="31">
        <v>780</v>
      </c>
      <c r="M110" s="18">
        <f>(E110/100)*1</f>
        <v>160</v>
      </c>
      <c r="N110" s="21">
        <v>35</v>
      </c>
      <c r="O110" s="22">
        <v>20</v>
      </c>
      <c r="P110" s="16">
        <v>10</v>
      </c>
      <c r="Q110" s="50"/>
      <c r="R110" s="7">
        <f>(N110/100)*100</f>
        <v>35</v>
      </c>
      <c r="S110" s="7">
        <v>20</v>
      </c>
      <c r="T110" s="7">
        <v>10</v>
      </c>
      <c r="U110" s="50"/>
      <c r="V110" s="7">
        <v>10</v>
      </c>
      <c r="W110" s="49">
        <v>5</v>
      </c>
      <c r="X110" s="52"/>
      <c r="Y110" s="119" t="s">
        <v>130</v>
      </c>
    </row>
    <row r="111" spans="1:25" ht="12.75" customHeight="1">
      <c r="A111" s="3" t="s">
        <v>299</v>
      </c>
      <c r="B111" s="4" t="s">
        <v>300</v>
      </c>
      <c r="C111" s="9" t="s">
        <v>301</v>
      </c>
      <c r="D111" s="31" t="s">
        <v>334</v>
      </c>
      <c r="E111" s="29">
        <v>2100</v>
      </c>
      <c r="F111" s="29">
        <v>620</v>
      </c>
      <c r="G111" s="93" t="s">
        <v>425</v>
      </c>
      <c r="H111" s="67">
        <f t="shared" si="5"/>
        <v>29.523809523809522</v>
      </c>
      <c r="I111" s="48">
        <v>0.85</v>
      </c>
      <c r="J111" s="42">
        <v>1</v>
      </c>
      <c r="K111" s="2"/>
      <c r="L111" s="63">
        <v>75</v>
      </c>
      <c r="M111" s="18">
        <v>50</v>
      </c>
      <c r="N111" s="21">
        <v>10</v>
      </c>
      <c r="O111" s="22">
        <f>(N111/100)*50</f>
        <v>5</v>
      </c>
      <c r="P111" s="16"/>
      <c r="Q111" s="7"/>
      <c r="R111" s="7"/>
      <c r="S111" s="7"/>
      <c r="T111" s="7"/>
      <c r="U111" s="5"/>
      <c r="V111" s="7"/>
      <c r="W111" s="17"/>
      <c r="X111" s="35"/>
      <c r="Y111" s="119" t="s">
        <v>300</v>
      </c>
    </row>
    <row r="112" spans="1:25" ht="12.75" customHeight="1">
      <c r="A112" s="25" t="s">
        <v>312</v>
      </c>
      <c r="B112" s="24" t="s">
        <v>310</v>
      </c>
      <c r="C112" s="9" t="s">
        <v>311</v>
      </c>
      <c r="D112" s="31" t="s">
        <v>333</v>
      </c>
      <c r="E112" s="29">
        <v>17000</v>
      </c>
      <c r="F112" s="29">
        <v>12000</v>
      </c>
      <c r="G112" s="98" t="s">
        <v>195</v>
      </c>
      <c r="H112" s="67">
        <f t="shared" si="5"/>
        <v>70.588235294117652</v>
      </c>
      <c r="I112" s="48">
        <v>0.65</v>
      </c>
      <c r="J112" s="42">
        <v>1</v>
      </c>
      <c r="K112" s="2"/>
      <c r="L112" s="63">
        <v>3700</v>
      </c>
      <c r="M112" s="18">
        <f>(E112/100)*1</f>
        <v>170</v>
      </c>
      <c r="N112" s="21">
        <v>160</v>
      </c>
      <c r="O112" s="22">
        <f>(N112/100)*50</f>
        <v>80</v>
      </c>
      <c r="P112" s="16">
        <f>(N112/100)*25</f>
        <v>40</v>
      </c>
      <c r="Q112" s="7"/>
      <c r="R112" s="7"/>
      <c r="S112" s="7"/>
      <c r="T112" s="7"/>
      <c r="U112" s="5"/>
      <c r="V112" s="7"/>
      <c r="W112" s="17"/>
      <c r="X112" s="35"/>
      <c r="Y112" s="120" t="s">
        <v>310</v>
      </c>
    </row>
    <row r="113" spans="1:25" ht="12.75" customHeight="1">
      <c r="A113" s="3" t="s">
        <v>302</v>
      </c>
      <c r="B113" s="4" t="s">
        <v>303</v>
      </c>
      <c r="C113" s="9" t="s">
        <v>325</v>
      </c>
      <c r="D113" s="31" t="s">
        <v>335</v>
      </c>
      <c r="E113" s="29">
        <v>11000</v>
      </c>
      <c r="F113" s="29">
        <v>1900</v>
      </c>
      <c r="G113" s="93" t="s">
        <v>425</v>
      </c>
      <c r="H113" s="67">
        <f t="shared" si="5"/>
        <v>17.272727272727273</v>
      </c>
      <c r="I113" s="48"/>
      <c r="J113" s="42">
        <v>2</v>
      </c>
      <c r="K113" s="2"/>
      <c r="L113" s="63">
        <v>540</v>
      </c>
      <c r="M113" s="18">
        <f>(E113/100)*1</f>
        <v>110</v>
      </c>
      <c r="N113" s="21">
        <v>40</v>
      </c>
      <c r="O113" s="22">
        <f>(N113/100)*50</f>
        <v>20</v>
      </c>
      <c r="P113" s="16">
        <f>(N113/100)*25</f>
        <v>10</v>
      </c>
      <c r="Q113" s="7"/>
      <c r="R113" s="7">
        <f>(N113/100)*25</f>
        <v>10</v>
      </c>
      <c r="S113" s="7">
        <f>(N113/100)*12.5</f>
        <v>5</v>
      </c>
      <c r="T113" s="7"/>
      <c r="U113" s="7"/>
      <c r="V113" s="7">
        <f>(N113/100)*25</f>
        <v>10</v>
      </c>
      <c r="W113" s="17">
        <f>(N113/100)*12.5</f>
        <v>5</v>
      </c>
      <c r="X113" s="35"/>
      <c r="Y113" s="119" t="s">
        <v>303</v>
      </c>
    </row>
    <row r="114" spans="1:25" ht="12.75" customHeight="1">
      <c r="A114" s="3" t="s">
        <v>304</v>
      </c>
      <c r="B114" s="4" t="s">
        <v>305</v>
      </c>
      <c r="C114" s="9" t="s">
        <v>326</v>
      </c>
      <c r="D114" s="33" t="s">
        <v>195</v>
      </c>
      <c r="E114" s="31">
        <v>6600</v>
      </c>
      <c r="F114" s="31">
        <v>1600</v>
      </c>
      <c r="G114" s="93" t="s">
        <v>425</v>
      </c>
      <c r="H114" s="66">
        <f t="shared" si="5"/>
        <v>24.242424242424242</v>
      </c>
      <c r="I114" s="45">
        <v>0.88</v>
      </c>
      <c r="J114" s="61">
        <v>1</v>
      </c>
      <c r="K114" s="62"/>
      <c r="L114" s="63" t="s">
        <v>195</v>
      </c>
      <c r="M114" s="18">
        <v>65</v>
      </c>
      <c r="N114" s="21">
        <v>30</v>
      </c>
      <c r="O114" s="22">
        <f>(N114/100)*50</f>
        <v>15</v>
      </c>
      <c r="P114" s="16">
        <v>10</v>
      </c>
      <c r="Q114" s="7"/>
      <c r="R114" s="7"/>
      <c r="S114" s="7"/>
      <c r="T114" s="7"/>
      <c r="U114" s="29"/>
      <c r="V114" s="7"/>
      <c r="W114" s="17"/>
      <c r="X114" s="35"/>
      <c r="Y114" s="119" t="s">
        <v>305</v>
      </c>
    </row>
    <row r="115" spans="1:25" ht="20.100000000000001" customHeight="1">
      <c r="Y115" s="86"/>
    </row>
    <row r="116" spans="1:25" ht="20.100000000000001" customHeight="1">
      <c r="E116" s="103"/>
      <c r="F116" s="104"/>
    </row>
  </sheetData>
  <mergeCells count="18">
    <mergeCell ref="N51:N52"/>
    <mergeCell ref="O51:O52"/>
    <mergeCell ref="W51:W52"/>
    <mergeCell ref="X51:X52"/>
    <mergeCell ref="L1:X1"/>
    <mergeCell ref="V51:V52"/>
    <mergeCell ref="D1:F1"/>
    <mergeCell ref="Q51:Q52"/>
    <mergeCell ref="U51:U52"/>
    <mergeCell ref="P51:P52"/>
    <mergeCell ref="I51:I52"/>
    <mergeCell ref="R51:R52"/>
    <mergeCell ref="S51:S52"/>
    <mergeCell ref="T51:T52"/>
    <mergeCell ref="E51:E52"/>
    <mergeCell ref="F51:F52"/>
    <mergeCell ref="H51:H52"/>
    <mergeCell ref="M51:M52"/>
  </mergeCells>
  <phoneticPr fontId="3" type="noConversion"/>
  <pageMargins left="0.78740157480314965" right="0.78740157480314965" top="0.98425196850393704" bottom="0.98425196850393704" header="0.51181102362204722" footer="0.51181102362204722"/>
  <pageSetup paperSize="8" scale="70" fitToHeight="6"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Legende zum Anhang</vt:lpstr>
      <vt:lpstr>Anhangstabelle</vt:lpstr>
      <vt:lpstr>Anhangstabelle!Druckbereich</vt:lpstr>
      <vt:lpstr>'Legende zum Anhang'!Druckbereich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NLWKN</dc:creator>
  <cp:lastModifiedBy>Rasper, Manfred</cp:lastModifiedBy>
  <cp:lastPrinted>2020-11-27T12:10:11Z</cp:lastPrinted>
  <dcterms:created xsi:type="dcterms:W3CDTF">2010-08-04T10:15:04Z</dcterms:created>
  <dcterms:modified xsi:type="dcterms:W3CDTF">2020-11-30T14:58:15Z</dcterms:modified>
</cp:coreProperties>
</file>